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filterPrivacy="1" defaultThemeVersion="124226"/>
  <xr:revisionPtr revIDLastSave="0" documentId="13_ncr:1_{DC2D369C-E630-4502-83DF-BC3EEE64FD4D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1-3 года" sheetId="2" r:id="rId1"/>
    <sheet name="3-7 лет" sheetId="1" r:id="rId2"/>
    <sheet name="Лист1" sheetId="3" r:id="rId3"/>
  </sheets>
  <definedNames>
    <definedName name="_xlnm._FilterDatabase" localSheetId="0" hidden="1">'1-3 года'!$A$1:$K$947</definedName>
    <definedName name="_xlnm._FilterDatabase" localSheetId="1" hidden="1">'3-7 лет'!$A$1:$K$958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919" i="2" l="1"/>
  <c r="G918" i="2"/>
  <c r="H918" i="2"/>
  <c r="I918" i="2"/>
  <c r="J918" i="2"/>
  <c r="F918" i="2"/>
  <c r="G917" i="2"/>
  <c r="H917" i="2"/>
  <c r="I917" i="2"/>
  <c r="J917" i="2"/>
  <c r="F917" i="2"/>
  <c r="C918" i="2"/>
  <c r="C917" i="2"/>
  <c r="G824" i="2"/>
  <c r="H824" i="2"/>
  <c r="I824" i="2"/>
  <c r="J824" i="2"/>
  <c r="F824" i="2"/>
  <c r="C824" i="2"/>
  <c r="C825" i="2" s="1"/>
  <c r="G741" i="2"/>
  <c r="H741" i="2"/>
  <c r="I741" i="2"/>
  <c r="J741" i="2"/>
  <c r="F741" i="2"/>
  <c r="C741" i="2"/>
  <c r="G650" i="2"/>
  <c r="H650" i="2"/>
  <c r="I650" i="2"/>
  <c r="J650" i="2"/>
  <c r="F650" i="2"/>
  <c r="C650" i="2"/>
  <c r="G559" i="2"/>
  <c r="H559" i="2"/>
  <c r="I559" i="2"/>
  <c r="J559" i="2"/>
  <c r="F559" i="2"/>
  <c r="C559" i="2"/>
  <c r="G473" i="2"/>
  <c r="H473" i="2"/>
  <c r="I473" i="2"/>
  <c r="J473" i="2"/>
  <c r="F473" i="2"/>
  <c r="C473" i="2"/>
  <c r="G371" i="2"/>
  <c r="H371" i="2"/>
  <c r="I371" i="2"/>
  <c r="J371" i="2"/>
  <c r="F371" i="2"/>
  <c r="C371" i="2"/>
  <c r="G295" i="2"/>
  <c r="H295" i="2"/>
  <c r="I295" i="2"/>
  <c r="J295" i="2"/>
  <c r="F295" i="2"/>
  <c r="C295" i="2"/>
  <c r="G202" i="2"/>
  <c r="H202" i="2"/>
  <c r="I202" i="2"/>
  <c r="J202" i="2"/>
  <c r="F202" i="2"/>
  <c r="C202" i="2"/>
  <c r="G106" i="2"/>
  <c r="H106" i="2"/>
  <c r="I106" i="2"/>
  <c r="J106" i="2"/>
  <c r="F106" i="2"/>
  <c r="C106" i="2"/>
  <c r="G930" i="1"/>
  <c r="H930" i="1"/>
  <c r="I930" i="1"/>
  <c r="J930" i="1"/>
  <c r="F930" i="1"/>
  <c r="G929" i="1"/>
  <c r="H929" i="1"/>
  <c r="I929" i="1"/>
  <c r="J929" i="1"/>
  <c r="F929" i="1"/>
  <c r="C930" i="1"/>
  <c r="C929" i="1"/>
  <c r="C835" i="1"/>
  <c r="G835" i="1"/>
  <c r="H835" i="1"/>
  <c r="I835" i="1"/>
  <c r="J835" i="1"/>
  <c r="F835" i="1"/>
  <c r="G751" i="1"/>
  <c r="H751" i="1"/>
  <c r="I751" i="1"/>
  <c r="J751" i="1"/>
  <c r="F751" i="1"/>
  <c r="C751" i="1"/>
  <c r="F658" i="1"/>
  <c r="G658" i="1"/>
  <c r="H658" i="1"/>
  <c r="I658" i="1"/>
  <c r="J658" i="1"/>
  <c r="C658" i="1"/>
  <c r="G564" i="1"/>
  <c r="H564" i="1"/>
  <c r="I564" i="1"/>
  <c r="J564" i="1"/>
  <c r="F564" i="1"/>
  <c r="C564" i="1"/>
  <c r="G477" i="1"/>
  <c r="H477" i="1"/>
  <c r="I477" i="1"/>
  <c r="J477" i="1"/>
  <c r="F477" i="1"/>
  <c r="C477" i="1"/>
  <c r="G373" i="1"/>
  <c r="H373" i="1"/>
  <c r="I373" i="1"/>
  <c r="J373" i="1"/>
  <c r="F373" i="1"/>
  <c r="C373" i="1"/>
  <c r="G296" i="1"/>
  <c r="H296" i="1"/>
  <c r="I296" i="1"/>
  <c r="J296" i="1"/>
  <c r="F296" i="1"/>
  <c r="C296" i="1"/>
  <c r="G204" i="1"/>
  <c r="H204" i="1"/>
  <c r="I204" i="1"/>
  <c r="J204" i="1"/>
  <c r="F204" i="1"/>
  <c r="C204" i="1"/>
  <c r="G107" i="1"/>
  <c r="H107" i="1"/>
  <c r="I107" i="1"/>
  <c r="J107" i="1"/>
  <c r="F107" i="1"/>
  <c r="C107" i="1"/>
  <c r="F906" i="1" l="1"/>
  <c r="C906" i="1"/>
  <c r="F858" i="1"/>
  <c r="C858" i="1"/>
  <c r="F812" i="1"/>
  <c r="C812" i="1"/>
  <c r="C836" i="1" s="1"/>
  <c r="G722" i="1"/>
  <c r="H722" i="1"/>
  <c r="I722" i="1"/>
  <c r="J722" i="1"/>
  <c r="F722" i="1"/>
  <c r="C722" i="1"/>
  <c r="C752" i="1" s="1"/>
  <c r="G634" i="1"/>
  <c r="H634" i="1"/>
  <c r="I634" i="1"/>
  <c r="J634" i="1"/>
  <c r="F634" i="1"/>
  <c r="C634" i="1"/>
  <c r="C659" i="1" s="1"/>
  <c r="G589" i="1"/>
  <c r="H589" i="1"/>
  <c r="I589" i="1"/>
  <c r="J589" i="1"/>
  <c r="F589" i="1"/>
  <c r="C589" i="1"/>
  <c r="G547" i="1"/>
  <c r="H547" i="1"/>
  <c r="I547" i="1"/>
  <c r="J547" i="1"/>
  <c r="F547" i="1"/>
  <c r="C547" i="1"/>
  <c r="C565" i="1" s="1"/>
  <c r="C450" i="1"/>
  <c r="G450" i="1"/>
  <c r="H450" i="1"/>
  <c r="I450" i="1"/>
  <c r="J450" i="1"/>
  <c r="F450" i="1"/>
  <c r="F398" i="1"/>
  <c r="C398" i="1"/>
  <c r="G398" i="1"/>
  <c r="H398" i="1"/>
  <c r="I398" i="1"/>
  <c r="J398" i="1"/>
  <c r="C395" i="2"/>
  <c r="F357" i="1"/>
  <c r="C357" i="1"/>
  <c r="C374" i="1" s="1"/>
  <c r="F261" i="1"/>
  <c r="C261" i="1"/>
  <c r="C297" i="1" s="1"/>
  <c r="C131" i="1"/>
  <c r="C205" i="1" s="1"/>
  <c r="G83" i="1"/>
  <c r="H83" i="1"/>
  <c r="I83" i="1"/>
  <c r="J83" i="1"/>
  <c r="F83" i="1"/>
  <c r="C83" i="1"/>
  <c r="C108" i="1" s="1"/>
  <c r="G894" i="2"/>
  <c r="H894" i="2"/>
  <c r="I894" i="2"/>
  <c r="J894" i="2"/>
  <c r="F894" i="2"/>
  <c r="C894" i="2"/>
  <c r="F847" i="2"/>
  <c r="C847" i="2"/>
  <c r="F712" i="2"/>
  <c r="C712" i="2"/>
  <c r="C742" i="2" s="1"/>
  <c r="C446" i="2"/>
  <c r="C627" i="2"/>
  <c r="C583" i="2"/>
  <c r="G542" i="2"/>
  <c r="H542" i="2"/>
  <c r="I542" i="2"/>
  <c r="J542" i="2"/>
  <c r="F542" i="2"/>
  <c r="C542" i="2"/>
  <c r="C560" i="2" s="1"/>
  <c r="C651" i="2" l="1"/>
  <c r="C474" i="2"/>
  <c r="C478" i="1"/>
  <c r="F446" i="2"/>
  <c r="F395" i="2" l="1"/>
  <c r="F355" i="2"/>
  <c r="C355" i="2"/>
  <c r="C372" i="2" s="1"/>
  <c r="F259" i="2" l="1"/>
  <c r="C259" i="2"/>
  <c r="C224" i="2"/>
  <c r="C130" i="2"/>
  <c r="C203" i="2" s="1"/>
  <c r="G82" i="2"/>
  <c r="H82" i="2"/>
  <c r="I82" i="2"/>
  <c r="J82" i="2"/>
  <c r="F82" i="2"/>
  <c r="C82" i="2"/>
  <c r="C107" i="2" s="1"/>
  <c r="G497" i="2"/>
  <c r="H497" i="2"/>
  <c r="I497" i="2"/>
  <c r="J497" i="2"/>
  <c r="F497" i="2"/>
  <c r="C296" i="2" l="1"/>
  <c r="G712" i="2"/>
  <c r="H712" i="2"/>
  <c r="I712" i="2"/>
  <c r="J712" i="2"/>
  <c r="G446" i="2"/>
  <c r="H446" i="2"/>
  <c r="I446" i="2"/>
  <c r="J446" i="2"/>
  <c r="G355" i="2" l="1"/>
  <c r="H355" i="2"/>
  <c r="I355" i="2"/>
  <c r="J355" i="2"/>
  <c r="G259" i="2" l="1"/>
  <c r="H259" i="2"/>
  <c r="I259" i="2"/>
  <c r="J259" i="2"/>
  <c r="G184" i="1"/>
  <c r="H184" i="1"/>
  <c r="I184" i="1"/>
  <c r="J184" i="1"/>
  <c r="F184" i="1"/>
  <c r="G182" i="2"/>
  <c r="H182" i="2"/>
  <c r="I182" i="2"/>
  <c r="J182" i="2"/>
  <c r="F182" i="2"/>
  <c r="G812" i="1" l="1"/>
  <c r="H812" i="1"/>
  <c r="I812" i="1"/>
  <c r="J812" i="1"/>
  <c r="G261" i="1"/>
  <c r="H261" i="1"/>
  <c r="I261" i="1"/>
  <c r="J261" i="1"/>
  <c r="G906" i="1" l="1"/>
  <c r="H906" i="1"/>
  <c r="I906" i="1"/>
  <c r="J906" i="1"/>
  <c r="I583" i="2" l="1"/>
  <c r="F583" i="2"/>
  <c r="G858" i="1" l="1"/>
  <c r="H858" i="1"/>
  <c r="I858" i="1"/>
  <c r="J858" i="1"/>
  <c r="G774" i="1"/>
  <c r="H774" i="1"/>
  <c r="I774" i="1"/>
  <c r="J774" i="1"/>
  <c r="F774" i="1"/>
  <c r="G681" i="1" l="1"/>
  <c r="H681" i="1"/>
  <c r="I681" i="1"/>
  <c r="J681" i="1"/>
  <c r="F681" i="1"/>
  <c r="I501" i="1"/>
  <c r="G501" i="1"/>
  <c r="H501" i="1"/>
  <c r="J501" i="1"/>
  <c r="F501" i="1"/>
  <c r="G357" i="1"/>
  <c r="H357" i="1"/>
  <c r="I357" i="1"/>
  <c r="J357" i="1"/>
  <c r="J861" i="1" l="1"/>
  <c r="I861" i="1"/>
  <c r="H861" i="1"/>
  <c r="G861" i="1"/>
  <c r="F861" i="1"/>
  <c r="J684" i="1"/>
  <c r="J752" i="1" s="1"/>
  <c r="I684" i="1"/>
  <c r="I752" i="1" s="1"/>
  <c r="H684" i="1"/>
  <c r="H752" i="1" s="1"/>
  <c r="G684" i="1"/>
  <c r="G752" i="1" s="1"/>
  <c r="F684" i="1"/>
  <c r="F752" i="1" s="1"/>
  <c r="J504" i="1"/>
  <c r="J565" i="1" s="1"/>
  <c r="I504" i="1"/>
  <c r="I565" i="1" s="1"/>
  <c r="H504" i="1"/>
  <c r="H565" i="1" s="1"/>
  <c r="G504" i="1"/>
  <c r="G565" i="1" s="1"/>
  <c r="F504" i="1"/>
  <c r="F565" i="1" s="1"/>
  <c r="J323" i="1"/>
  <c r="I323" i="1"/>
  <c r="H323" i="1"/>
  <c r="G323" i="1"/>
  <c r="G374" i="1" s="1"/>
  <c r="F323" i="1"/>
  <c r="G320" i="1"/>
  <c r="H320" i="1"/>
  <c r="I320" i="1"/>
  <c r="J320" i="1"/>
  <c r="F320" i="1"/>
  <c r="G226" i="1"/>
  <c r="H226" i="1"/>
  <c r="I226" i="1"/>
  <c r="J226" i="1"/>
  <c r="F226" i="1"/>
  <c r="G131" i="1"/>
  <c r="H131" i="1"/>
  <c r="I131" i="1"/>
  <c r="J131" i="1"/>
  <c r="F131" i="1"/>
  <c r="G30" i="1"/>
  <c r="H30" i="1"/>
  <c r="I30" i="1"/>
  <c r="J30" i="1"/>
  <c r="F30" i="1"/>
  <c r="I374" i="1" l="1"/>
  <c r="H374" i="1"/>
  <c r="F374" i="1"/>
  <c r="J374" i="1"/>
  <c r="G847" i="2"/>
  <c r="H847" i="2"/>
  <c r="I847" i="2"/>
  <c r="J847" i="2"/>
  <c r="G583" i="2" l="1"/>
  <c r="H583" i="2"/>
  <c r="J583" i="2"/>
  <c r="I764" i="2" l="1"/>
  <c r="F764" i="2"/>
  <c r="F672" i="2"/>
  <c r="G627" i="2"/>
  <c r="H627" i="2"/>
  <c r="I627" i="2"/>
  <c r="J627" i="2"/>
  <c r="F627" i="2"/>
  <c r="J850" i="2" l="1"/>
  <c r="I850" i="2"/>
  <c r="H850" i="2"/>
  <c r="G850" i="2"/>
  <c r="F850" i="2"/>
  <c r="J801" i="2"/>
  <c r="I801" i="2"/>
  <c r="H801" i="2"/>
  <c r="H825" i="2" s="1"/>
  <c r="G801" i="2"/>
  <c r="F801" i="2"/>
  <c r="F825" i="2" s="1"/>
  <c r="J767" i="2"/>
  <c r="I767" i="2"/>
  <c r="H767" i="2"/>
  <c r="G767" i="2"/>
  <c r="F767" i="2"/>
  <c r="J764" i="2"/>
  <c r="H764" i="2"/>
  <c r="G764" i="2"/>
  <c r="J675" i="2"/>
  <c r="I675" i="2"/>
  <c r="H675" i="2"/>
  <c r="G675" i="2"/>
  <c r="F675" i="2"/>
  <c r="F742" i="2" s="1"/>
  <c r="J672" i="2"/>
  <c r="I672" i="2"/>
  <c r="H672" i="2"/>
  <c r="G672" i="2"/>
  <c r="J586" i="2"/>
  <c r="J651" i="2" s="1"/>
  <c r="I586" i="2"/>
  <c r="I651" i="2" s="1"/>
  <c r="H586" i="2"/>
  <c r="H651" i="2" s="1"/>
  <c r="G586" i="2"/>
  <c r="G651" i="2" s="1"/>
  <c r="F586" i="2"/>
  <c r="F651" i="2" s="1"/>
  <c r="J500" i="2"/>
  <c r="J560" i="2" s="1"/>
  <c r="I500" i="2"/>
  <c r="I560" i="2" s="1"/>
  <c r="H500" i="2"/>
  <c r="H560" i="2" s="1"/>
  <c r="G500" i="2"/>
  <c r="G560" i="2" s="1"/>
  <c r="F500" i="2"/>
  <c r="F560" i="2" s="1"/>
  <c r="J398" i="2"/>
  <c r="I398" i="2"/>
  <c r="H398" i="2"/>
  <c r="G398" i="2"/>
  <c r="F398" i="2"/>
  <c r="F474" i="2" s="1"/>
  <c r="J395" i="2"/>
  <c r="I395" i="2"/>
  <c r="H395" i="2"/>
  <c r="G395" i="2"/>
  <c r="J322" i="2"/>
  <c r="I322" i="2"/>
  <c r="H322" i="2"/>
  <c r="G322" i="2"/>
  <c r="F322" i="2"/>
  <c r="J319" i="2"/>
  <c r="I319" i="2"/>
  <c r="H319" i="2"/>
  <c r="G319" i="2"/>
  <c r="F319" i="2"/>
  <c r="J227" i="2"/>
  <c r="I227" i="2"/>
  <c r="H227" i="2"/>
  <c r="G227" i="2"/>
  <c r="F227" i="2"/>
  <c r="J224" i="2"/>
  <c r="I224" i="2"/>
  <c r="H224" i="2"/>
  <c r="G224" i="2"/>
  <c r="F224" i="2"/>
  <c r="J133" i="2"/>
  <c r="I133" i="2"/>
  <c r="H133" i="2"/>
  <c r="G133" i="2"/>
  <c r="F133" i="2"/>
  <c r="J130" i="2"/>
  <c r="I130" i="2"/>
  <c r="H130" i="2"/>
  <c r="G130" i="2"/>
  <c r="F130" i="2"/>
  <c r="J32" i="2"/>
  <c r="I32" i="2"/>
  <c r="H32" i="2"/>
  <c r="G32" i="2"/>
  <c r="F32" i="2"/>
  <c r="J29" i="2"/>
  <c r="I29" i="2"/>
  <c r="H29" i="2"/>
  <c r="G29" i="2"/>
  <c r="F29" i="2"/>
  <c r="J777" i="1"/>
  <c r="J836" i="1" s="1"/>
  <c r="I777" i="1"/>
  <c r="I836" i="1" s="1"/>
  <c r="H777" i="1"/>
  <c r="H836" i="1" s="1"/>
  <c r="G777" i="1"/>
  <c r="G836" i="1" s="1"/>
  <c r="F777" i="1"/>
  <c r="F836" i="1" s="1"/>
  <c r="J592" i="1"/>
  <c r="J659" i="1" s="1"/>
  <c r="I592" i="1"/>
  <c r="I659" i="1" s="1"/>
  <c r="H592" i="1"/>
  <c r="H659" i="1" s="1"/>
  <c r="G592" i="1"/>
  <c r="G659" i="1" s="1"/>
  <c r="F592" i="1"/>
  <c r="F659" i="1" s="1"/>
  <c r="J401" i="1"/>
  <c r="J478" i="1" s="1"/>
  <c r="I401" i="1"/>
  <c r="I478" i="1" s="1"/>
  <c r="H401" i="1"/>
  <c r="H478" i="1" s="1"/>
  <c r="G401" i="1"/>
  <c r="G478" i="1" s="1"/>
  <c r="F401" i="1"/>
  <c r="F478" i="1" s="1"/>
  <c r="J229" i="1"/>
  <c r="J297" i="1" s="1"/>
  <c r="I229" i="1"/>
  <c r="I297" i="1" s="1"/>
  <c r="H229" i="1"/>
  <c r="H297" i="1" s="1"/>
  <c r="G229" i="1"/>
  <c r="G297" i="1" s="1"/>
  <c r="F229" i="1"/>
  <c r="F297" i="1" s="1"/>
  <c r="J135" i="1"/>
  <c r="J205" i="1" s="1"/>
  <c r="I135" i="1"/>
  <c r="I205" i="1" s="1"/>
  <c r="H135" i="1"/>
  <c r="H205" i="1" s="1"/>
  <c r="G135" i="1"/>
  <c r="G205" i="1" s="1"/>
  <c r="F135" i="1"/>
  <c r="F205" i="1" s="1"/>
  <c r="J33" i="1"/>
  <c r="J108" i="1" s="1"/>
  <c r="I33" i="1"/>
  <c r="I108" i="1" s="1"/>
  <c r="H33" i="1"/>
  <c r="H108" i="1" s="1"/>
  <c r="G33" i="1"/>
  <c r="G108" i="1" s="1"/>
  <c r="F33" i="1"/>
  <c r="F108" i="1" s="1"/>
  <c r="J742" i="2" l="1"/>
  <c r="I825" i="2"/>
  <c r="J825" i="2"/>
  <c r="G825" i="2"/>
  <c r="G742" i="2"/>
  <c r="H742" i="2"/>
  <c r="I742" i="2"/>
  <c r="J474" i="2"/>
  <c r="G474" i="2"/>
  <c r="I203" i="2"/>
  <c r="G296" i="2"/>
  <c r="I372" i="2"/>
  <c r="H474" i="2"/>
  <c r="I474" i="2"/>
  <c r="F372" i="2"/>
  <c r="J372" i="2"/>
  <c r="G372" i="2"/>
  <c r="H372" i="2"/>
  <c r="H296" i="2"/>
  <c r="G203" i="2"/>
  <c r="I296" i="2"/>
  <c r="F296" i="2"/>
  <c r="J296" i="2"/>
  <c r="F203" i="2"/>
  <c r="J203" i="2"/>
  <c r="F107" i="2"/>
  <c r="J107" i="2"/>
  <c r="H203" i="2"/>
  <c r="G107" i="2"/>
  <c r="H107" i="2"/>
  <c r="I107" i="2"/>
  <c r="C920" i="2"/>
  <c r="C931" i="1"/>
  <c r="C932" i="1" s="1"/>
  <c r="J919" i="2" l="1"/>
  <c r="J920" i="2" s="1"/>
  <c r="G919" i="2"/>
  <c r="G920" i="2" s="1"/>
  <c r="I919" i="2"/>
  <c r="I920" i="2" s="1"/>
  <c r="H919" i="2"/>
  <c r="H920" i="2" s="1"/>
  <c r="F919" i="2"/>
  <c r="F920" i="2" s="1"/>
  <c r="F931" i="1"/>
  <c r="F932" i="1" s="1"/>
  <c r="J931" i="1" l="1"/>
  <c r="J932" i="1" s="1"/>
  <c r="I931" i="1"/>
  <c r="I932" i="1" s="1"/>
  <c r="H931" i="1"/>
  <c r="H932" i="1" s="1"/>
  <c r="G931" i="1"/>
  <c r="G932" i="1" s="1"/>
</calcChain>
</file>

<file path=xl/sharedStrings.xml><?xml version="1.0" encoding="utf-8"?>
<sst xmlns="http://schemas.openxmlformats.org/spreadsheetml/2006/main" count="2899" uniqueCount="597">
  <si>
    <t>Утверждаю</t>
  </si>
  <si>
    <t xml:space="preserve">    Согласовано</t>
  </si>
  <si>
    <t>Директор ООО"ФУДСОЦСЕРВИС"</t>
  </si>
  <si>
    <t xml:space="preserve">       Руководитель дошкольной образовательной</t>
  </si>
  <si>
    <t>Харламова Э.Р.</t>
  </si>
  <si>
    <t xml:space="preserve">       организации</t>
  </si>
  <si>
    <t>Примерное 10-дневное меню</t>
  </si>
  <si>
    <t>для организации питания детей в дошкольных учреждениях</t>
  </si>
  <si>
    <t>с 12 - часовым  пребыванием от 3 до 7 лет</t>
  </si>
  <si>
    <t xml:space="preserve"> </t>
  </si>
  <si>
    <t>День 1 - ый</t>
  </si>
  <si>
    <t xml:space="preserve">Наименование блюд и </t>
  </si>
  <si>
    <t>Масса</t>
  </si>
  <si>
    <t>Кол - во</t>
  </si>
  <si>
    <t>Пищевые   вещества</t>
  </si>
  <si>
    <t>Энергетическая</t>
  </si>
  <si>
    <t>Витамин</t>
  </si>
  <si>
    <t>Сборник рецептур</t>
  </si>
  <si>
    <t>продуктов</t>
  </si>
  <si>
    <t>порции</t>
  </si>
  <si>
    <t xml:space="preserve">   (в гр )</t>
  </si>
  <si>
    <t xml:space="preserve">ценность </t>
  </si>
  <si>
    <t>брутто</t>
  </si>
  <si>
    <t>нетто</t>
  </si>
  <si>
    <t>белки</t>
  </si>
  <si>
    <t>жиры</t>
  </si>
  <si>
    <t>угл-ды</t>
  </si>
  <si>
    <t>Ккал</t>
  </si>
  <si>
    <t>С</t>
  </si>
  <si>
    <t>ЗАВТРАК</t>
  </si>
  <si>
    <t>Каша "Дружба" молочная с маслом сливочным</t>
  </si>
  <si>
    <t>ТТК №7Д</t>
  </si>
  <si>
    <t>Крупа рисовая</t>
  </si>
  <si>
    <t>Крупа пшенная</t>
  </si>
  <si>
    <t>Молоко</t>
  </si>
  <si>
    <t>Вода</t>
  </si>
  <si>
    <t>Сахар</t>
  </si>
  <si>
    <t>соль иодированная</t>
  </si>
  <si>
    <t>Масло сливочное</t>
  </si>
  <si>
    <t>Кофейный напиток с  молоком</t>
  </si>
  <si>
    <t>180/6</t>
  </si>
  <si>
    <t>№414 Дели 2016</t>
  </si>
  <si>
    <t>Кофейный напиток</t>
  </si>
  <si>
    <t>Бутерброд с маслом сливочным</t>
  </si>
  <si>
    <t>30/5</t>
  </si>
  <si>
    <t>№1 сб дошк Дели2016</t>
  </si>
  <si>
    <t>Батон нарезной</t>
  </si>
  <si>
    <t>Итого:</t>
  </si>
  <si>
    <t>2 - ой ЗАВТРАК</t>
  </si>
  <si>
    <t>Фрукты свежие(яблоки)</t>
  </si>
  <si>
    <t xml:space="preserve">№386 СБ </t>
  </si>
  <si>
    <t>ОБЕД</t>
  </si>
  <si>
    <t>морковь</t>
  </si>
  <si>
    <t>сахар</t>
  </si>
  <si>
    <t>Суп вермишелевый с картофелем с мясными фрикадельками</t>
  </si>
  <si>
    <t>180/15</t>
  </si>
  <si>
    <t>№103,сб дошк2016</t>
  </si>
  <si>
    <t>говядина (котлетное мясо б/к)</t>
  </si>
  <si>
    <t>или фарш говяжий</t>
  </si>
  <si>
    <t>Лук репчатый</t>
  </si>
  <si>
    <t>Яйцо</t>
  </si>
  <si>
    <t>Вода для фарша</t>
  </si>
  <si>
    <t>Масса полуфабриката</t>
  </si>
  <si>
    <t>масса готовых фрикаделек</t>
  </si>
  <si>
    <t>Картофель</t>
  </si>
  <si>
    <t>Морковь</t>
  </si>
  <si>
    <t>вермишель</t>
  </si>
  <si>
    <t>Масло растительное</t>
  </si>
  <si>
    <t xml:space="preserve">Котлеты рубленые из  говядины </t>
  </si>
  <si>
    <t>ТТК от 25.01.2023</t>
  </si>
  <si>
    <t>Хлеб пшеничный</t>
  </si>
  <si>
    <t>Сухари панировочные</t>
  </si>
  <si>
    <t>масса полуфабриката</t>
  </si>
  <si>
    <t>масло растительное</t>
  </si>
  <si>
    <t>130/3</t>
  </si>
  <si>
    <t>Напиток из сухофруктов</t>
  </si>
  <si>
    <t>№394 Сб дошк 2016</t>
  </si>
  <si>
    <t>сухофрукты</t>
  </si>
  <si>
    <t>вода</t>
  </si>
  <si>
    <t>табл 6 стр 134,Дели + 2012</t>
  </si>
  <si>
    <t>Хлеб ржаной</t>
  </si>
  <si>
    <t>табл 6 стр 144,Дели + 2012</t>
  </si>
  <si>
    <t>Кисломолочный напиток</t>
  </si>
  <si>
    <t>№420 СБ дошк 2016</t>
  </si>
  <si>
    <r>
      <t>(</t>
    </r>
    <r>
      <rPr>
        <b/>
        <sz val="12"/>
        <color theme="1"/>
        <rFont val="Times New Roman"/>
        <family val="1"/>
        <charset val="204"/>
      </rPr>
      <t>Кефир</t>
    </r>
    <r>
      <rPr>
        <sz val="12"/>
        <color theme="1"/>
        <rFont val="Times New Roman"/>
        <family val="1"/>
        <charset val="204"/>
      </rPr>
      <t>,ряженка,катык)</t>
    </r>
  </si>
  <si>
    <t>кисломолочный напиток</t>
  </si>
  <si>
    <t>Кондитерское изделие</t>
  </si>
  <si>
    <t>вафли</t>
  </si>
  <si>
    <t>табл 10 стр 202, Ддели +,2012</t>
  </si>
  <si>
    <t xml:space="preserve">Котлеты рыбные </t>
  </si>
  <si>
    <t>70</t>
  </si>
  <si>
    <t>№271 СБ дошк 2016</t>
  </si>
  <si>
    <t>рыба (минтай с/м БГ)</t>
  </si>
  <si>
    <t>хлеб пшеничный</t>
  </si>
  <si>
    <t>молоко</t>
  </si>
  <si>
    <t>сухари панировочные</t>
  </si>
  <si>
    <t>Пюре Картофельное</t>
  </si>
  <si>
    <t>№ 339 СБ дошк 2016</t>
  </si>
  <si>
    <t>Чай с сахаром</t>
  </si>
  <si>
    <t>№ 410,411 сб дошк  Дели 2016</t>
  </si>
  <si>
    <t>чай весовой</t>
  </si>
  <si>
    <t>ВСЕГО:</t>
  </si>
  <si>
    <t>День 2- ой</t>
  </si>
  <si>
    <t>Сборник</t>
  </si>
  <si>
    <t>рецептур</t>
  </si>
  <si>
    <t>Каша полбяная молочная с маслом сливочным</t>
  </si>
  <si>
    <t>180/3</t>
  </si>
  <si>
    <t>ТТК №1Д</t>
  </si>
  <si>
    <t>Крупа полбяная</t>
  </si>
  <si>
    <t>Какао с  молоком</t>
  </si>
  <si>
    <t>№416 Дели2016</t>
  </si>
  <si>
    <t>Какао-порошок</t>
  </si>
  <si>
    <t>Бутерброд с сыром, маслом сливочным</t>
  </si>
  <si>
    <t>№3 сб дошк2016</t>
  </si>
  <si>
    <t>Сыр</t>
  </si>
  <si>
    <t>Сок (или нектар)</t>
  </si>
  <si>
    <t>Согласно сборника рецептур (дошкольн.) 2016г №418</t>
  </si>
  <si>
    <t>в ассортименте</t>
  </si>
  <si>
    <t>Салат из картофеля с солеными огурцами</t>
  </si>
  <si>
    <t>№23 сб дошк2016</t>
  </si>
  <si>
    <t>огурцы соленые</t>
  </si>
  <si>
    <t>картофель</t>
  </si>
  <si>
    <t>лук репчатый</t>
  </si>
  <si>
    <t>180/10/7</t>
  </si>
  <si>
    <t>№88 сб дошк2016</t>
  </si>
  <si>
    <t>Капуста свежая</t>
  </si>
  <si>
    <t>Свекла</t>
  </si>
  <si>
    <t>Томат-паста</t>
  </si>
  <si>
    <t>Бульон</t>
  </si>
  <si>
    <t>или фарш куриный</t>
  </si>
  <si>
    <t>Сметана</t>
  </si>
  <si>
    <t>50/25</t>
  </si>
  <si>
    <t>цыплята - бройлеры с/м</t>
  </si>
  <si>
    <t>Мука пшеничная</t>
  </si>
  <si>
    <t>Макаронные изделия отварные с маслом сливочным</t>
  </si>
  <si>
    <t>№219 Сб дошк 2016</t>
  </si>
  <si>
    <t xml:space="preserve">макаронные изделия </t>
  </si>
  <si>
    <t>Компот из свежих яблок</t>
  </si>
  <si>
    <t>342 сб шк 2017</t>
  </si>
  <si>
    <t>яблоки свежие</t>
  </si>
  <si>
    <r>
      <t>(Кефир</t>
    </r>
    <r>
      <rPr>
        <b/>
        <sz val="12"/>
        <color theme="1"/>
        <rFont val="Times New Roman"/>
        <family val="1"/>
        <charset val="204"/>
      </rPr>
      <t>,ряженка</t>
    </r>
    <r>
      <rPr>
        <sz val="12"/>
        <color theme="1"/>
        <rFont val="Times New Roman"/>
        <family val="1"/>
        <charset val="204"/>
      </rPr>
      <t>,катык)</t>
    </r>
  </si>
  <si>
    <t>Булочка дорожная</t>
  </si>
  <si>
    <t>№453 сб дошк2016</t>
  </si>
  <si>
    <t>мука пшеничная на подпыл</t>
  </si>
  <si>
    <t>дрожжи сухие</t>
  </si>
  <si>
    <t xml:space="preserve">вода </t>
  </si>
  <si>
    <t>для крошки:</t>
  </si>
  <si>
    <t>мука пшеничная</t>
  </si>
  <si>
    <t>масло сливочное</t>
  </si>
  <si>
    <t>масса крошки</t>
  </si>
  <si>
    <t>масло растительное для смазки изделй</t>
  </si>
  <si>
    <t>Запеканка творожная с повидлом</t>
  </si>
  <si>
    <t>120/30</t>
  </si>
  <si>
    <t>№251, сбдошк 2016</t>
  </si>
  <si>
    <t>Творог</t>
  </si>
  <si>
    <t>Крупа манная</t>
  </si>
  <si>
    <t>сахарный песок</t>
  </si>
  <si>
    <t>повидло</t>
  </si>
  <si>
    <t>Чай с сахаром и лимоном</t>
  </si>
  <si>
    <t>180/6/7</t>
  </si>
  <si>
    <t>№ 412 сб дошк  Дели 2016</t>
  </si>
  <si>
    <t>лимон</t>
  </si>
  <si>
    <t>День 3 - ий</t>
  </si>
  <si>
    <t>№ 413 сб дошк 2016</t>
  </si>
  <si>
    <t>капуста свежая</t>
  </si>
  <si>
    <t>180/10</t>
  </si>
  <si>
    <t>№87, сб дошк2016</t>
  </si>
  <si>
    <t>масса отварной говядины</t>
  </si>
  <si>
    <t>Горох</t>
  </si>
  <si>
    <t>№265 сбшк 2017</t>
  </si>
  <si>
    <t>масса гарнира</t>
  </si>
  <si>
    <t>Молоко кипяченое</t>
  </si>
  <si>
    <t>№419 СБ дошк 2016</t>
  </si>
  <si>
    <t>(молоко)</t>
  </si>
  <si>
    <t>Кондитерские изделия</t>
  </si>
  <si>
    <t>печенье</t>
  </si>
  <si>
    <t>табл 6 стр 136,Ддели +,2012</t>
  </si>
  <si>
    <t>Фрикадельки рыбные отварные</t>
  </si>
  <si>
    <t>№279 сб дошк 2016</t>
  </si>
  <si>
    <t>или фарш рыбный</t>
  </si>
  <si>
    <t xml:space="preserve">яйцо </t>
  </si>
  <si>
    <t>вода питьевая</t>
  </si>
  <si>
    <t>сметана</t>
  </si>
  <si>
    <t>Напиток из шиповника</t>
  </si>
  <si>
    <t>№399 сб дошк 2016</t>
  </si>
  <si>
    <t>шиповник</t>
  </si>
  <si>
    <t>День 4 - ый</t>
  </si>
  <si>
    <t>Каша ячневая молочная с маслом сливочным</t>
  </si>
  <si>
    <t>ТТК №10Д</t>
  </si>
  <si>
    <t>Крупа ячневая</t>
  </si>
  <si>
    <t>Бутерброд с маслом сливочным, с повидлом</t>
  </si>
  <si>
    <t>30/5/10</t>
  </si>
  <si>
    <t>Сок</t>
  </si>
  <si>
    <t>№86 сб дошк 2016</t>
  </si>
  <si>
    <t>цыплята-бройлеры с/м</t>
  </si>
  <si>
    <t>масса отварной мякоти птицы</t>
  </si>
  <si>
    <t>крупа пшенная</t>
  </si>
  <si>
    <t>Птица, тушеная в соусе с овощами</t>
  </si>
  <si>
    <t>№319 Сб дошк 2016</t>
  </si>
  <si>
    <t>соус сметанный :</t>
  </si>
  <si>
    <t>№372 Сб дошк 2016</t>
  </si>
  <si>
    <t>Вода или отвар</t>
  </si>
  <si>
    <t xml:space="preserve">масса соуса </t>
  </si>
  <si>
    <t>масса овощей с соусом</t>
  </si>
  <si>
    <t>№394 СБ дошк 2016</t>
  </si>
  <si>
    <t>масса отварных сухофруктов</t>
  </si>
  <si>
    <t>150</t>
  </si>
  <si>
    <t>№229,сб дошк2016</t>
  </si>
  <si>
    <t>яйцо</t>
  </si>
  <si>
    <t>масса готового омлета</t>
  </si>
  <si>
    <t>День 5 - ый</t>
  </si>
  <si>
    <t>Крупа геркулесовая</t>
  </si>
  <si>
    <t>№ 416 сб дошк  Дели 2016</t>
  </si>
  <si>
    <t>бульон</t>
  </si>
  <si>
    <t>Кисель</t>
  </si>
  <si>
    <t xml:space="preserve">ТТК </t>
  </si>
  <si>
    <t>Кисель-концентрат</t>
  </si>
  <si>
    <t>Согласно сборника рецептур блюд и кулинарных изделий татарской кухни</t>
  </si>
  <si>
    <t xml:space="preserve">мука пшеничная </t>
  </si>
  <si>
    <t>в том числе на подпыл</t>
  </si>
  <si>
    <t>соль йодированная</t>
  </si>
  <si>
    <t>масса теста</t>
  </si>
  <si>
    <t>соль</t>
  </si>
  <si>
    <t>масса фарша</t>
  </si>
  <si>
    <t>2 неделя</t>
  </si>
  <si>
    <t>День 6 - ый</t>
  </si>
  <si>
    <t xml:space="preserve">    ценность </t>
  </si>
  <si>
    <t>Каша пшенная молочная с маслом сливочным</t>
  </si>
  <si>
    <t>ТТК № 6Д</t>
  </si>
  <si>
    <t>ТТК 535 23,12,2020</t>
  </si>
  <si>
    <t>томатная паста</t>
  </si>
  <si>
    <t>Вермишель отварная</t>
  </si>
  <si>
    <t>130</t>
  </si>
  <si>
    <t xml:space="preserve">№219 Сб дошк.2016 </t>
  </si>
  <si>
    <t>45,5</t>
  </si>
  <si>
    <t>275</t>
  </si>
  <si>
    <t>0,35</t>
  </si>
  <si>
    <t>2</t>
  </si>
  <si>
    <t>№420 Сб дошк 2016</t>
  </si>
  <si>
    <r>
      <t>(кефир,ряженка,</t>
    </r>
    <r>
      <rPr>
        <b/>
        <sz val="12"/>
        <color theme="1"/>
        <rFont val="Times New Roman"/>
        <family val="1"/>
        <charset val="204"/>
      </rPr>
      <t>катык</t>
    </r>
    <r>
      <rPr>
        <sz val="12"/>
        <color theme="1"/>
        <rFont val="Times New Roman"/>
        <family val="1"/>
        <charset val="204"/>
      </rPr>
      <t>)</t>
    </r>
  </si>
  <si>
    <t>Булочка с сахаром</t>
  </si>
  <si>
    <t>№442 СБ шк 2017</t>
  </si>
  <si>
    <t>Мука пшеничная на подпыл</t>
  </si>
  <si>
    <t>Сахарный песок</t>
  </si>
  <si>
    <t xml:space="preserve">Яйцо </t>
  </si>
  <si>
    <t>Дрожжи сухие</t>
  </si>
  <si>
    <t>Соль йодированная</t>
  </si>
  <si>
    <t>Яйцо (на смазку изделий)</t>
  </si>
  <si>
    <t>Масло растительное на смазку листов</t>
  </si>
  <si>
    <t xml:space="preserve">шиповник </t>
  </si>
  <si>
    <t>День 7- ой</t>
  </si>
  <si>
    <t>№91,128 сб дошк 2016</t>
  </si>
  <si>
    <t>клецки:</t>
  </si>
  <si>
    <t>масса готовых клецек</t>
  </si>
  <si>
    <t>40/40</t>
  </si>
  <si>
    <t>293 сб дошк 2016</t>
  </si>
  <si>
    <r>
      <rPr>
        <b/>
        <sz val="12"/>
        <color theme="1"/>
        <rFont val="Times New Roman"/>
        <family val="1"/>
        <charset val="204"/>
      </rPr>
      <t>(Кефир</t>
    </r>
    <r>
      <rPr>
        <sz val="12"/>
        <color theme="1"/>
        <rFont val="Times New Roman"/>
        <family val="1"/>
        <charset val="204"/>
      </rPr>
      <t>,ряженка,катык)</t>
    </r>
  </si>
  <si>
    <t xml:space="preserve">Кондитерское изделие </t>
  </si>
  <si>
    <t>мармелад</t>
  </si>
  <si>
    <t>табл 10 стр 198,Дели + 2012</t>
  </si>
  <si>
    <t>крупа манная</t>
  </si>
  <si>
    <t>крупа гречневая</t>
  </si>
  <si>
    <t>День 8 - ой</t>
  </si>
  <si>
    <t>Каша манная молочная  с маслом сливочным</t>
  </si>
  <si>
    <t>ТТК №4Д</t>
  </si>
  <si>
    <t>№73,сб дошк 2016</t>
  </si>
  <si>
    <t>Биточки "Домашние"</t>
  </si>
  <si>
    <t>Акт проработки от 25.12.2018 №569</t>
  </si>
  <si>
    <t>Рис отварной рассыпчатый с маслом сливочным</t>
  </si>
  <si>
    <t>130/2</t>
  </si>
  <si>
    <t>№304 сб шк 2017</t>
  </si>
  <si>
    <t>Вода питьевая</t>
  </si>
  <si>
    <t>Омлет натуральный</t>
  </si>
  <si>
    <t>масса омлетной смеси</t>
  </si>
  <si>
    <t>День 9- ый</t>
  </si>
  <si>
    <t>Каша пшеничная молочная с маслом сливочным</t>
  </si>
  <si>
    <t>ТТК № 9Д</t>
  </si>
  <si>
    <t>Крупа пшеничная</t>
  </si>
  <si>
    <t>№94 сб дошк2016</t>
  </si>
  <si>
    <t>Соль</t>
  </si>
  <si>
    <t>Масса лапши</t>
  </si>
  <si>
    <t>ТТК 580/а от 24.06.2020</t>
  </si>
  <si>
    <t>масса готовой мякоти птицы</t>
  </si>
  <si>
    <t>Яйцо куриное</t>
  </si>
  <si>
    <t>творог</t>
  </si>
  <si>
    <t>День 10 - ый</t>
  </si>
  <si>
    <t>Каша Геркулесовая молочная с маслом сливочным</t>
  </si>
  <si>
    <t>ТТК №5Д</t>
  </si>
  <si>
    <t>№82 сбдошк 2016</t>
  </si>
  <si>
    <t>Крупа перловая</t>
  </si>
  <si>
    <t>Котлеты рыбные с маслом сливочным</t>
  </si>
  <si>
    <t>70/3</t>
  </si>
  <si>
    <t>№234 сб шк 2017</t>
  </si>
  <si>
    <t>Макаронные изделия отварные с овощами</t>
  </si>
  <si>
    <t>№205 сб шк 2017</t>
  </si>
  <si>
    <t>макаронные изделия</t>
  </si>
  <si>
    <t>ИТОГО за 10 дней</t>
  </si>
  <si>
    <t>Примечание:</t>
  </si>
  <si>
    <t xml:space="preserve">1. Предусмотренные среднесуточные нормы, утвержденные СанПиН применены с учетом пребывания детей в ДОУ </t>
  </si>
  <si>
    <t>2.При отсутствии каких-либо продуктов, в целях обеспечения полноценного сбалансированного питания, разрешается их замена на равноценные</t>
  </si>
  <si>
    <t>по составу продукты в соответствии с таблицей замены продуктов по белкам и углеводам (Приложение №14)</t>
  </si>
  <si>
    <t>3. При разработке меню для дошкольных учреждений (ДОУ) были использованы следующие нормативно - технические документы:</t>
  </si>
  <si>
    <r>
      <t>1.1</t>
    </r>
    <r>
      <rPr>
        <sz val="12"/>
        <color theme="1"/>
        <rFont val="Times New Roman"/>
        <family val="1"/>
        <charset val="204"/>
      </rPr>
      <t xml:space="preserve"> Сборник рецептур блюд и кулинарных изделий для питания детей в дошкольных образовательных</t>
    </r>
  </si>
  <si>
    <t>учреждений,   Тутельян В.А., МогильныйМ.П.    Москва Дели принт 2010г.</t>
  </si>
  <si>
    <r>
      <t>1.2</t>
    </r>
    <r>
      <rPr>
        <sz val="12"/>
        <color theme="1"/>
        <rFont val="Times New Roman"/>
        <family val="1"/>
        <charset val="204"/>
      </rPr>
      <t xml:space="preserve"> Сборник рецептур блюд и кулинарных изделий для предприятия общественного питания при общеобразовательных</t>
    </r>
  </si>
  <si>
    <t>школах , Тутельян В.А.    Москва   2004 г.</t>
  </si>
  <si>
    <r>
      <t>1.3</t>
    </r>
    <r>
      <rPr>
        <sz val="12"/>
        <color theme="1"/>
        <rFont val="Times New Roman"/>
        <family val="1"/>
        <charset val="204"/>
      </rPr>
      <t xml:space="preserve"> Таблица химического состава и калорийности российских продуктов питания</t>
    </r>
  </si>
  <si>
    <t xml:space="preserve"> Тутельян В.А.,   Москва  Дели Плюс 2012 г.</t>
  </si>
  <si>
    <t>1.4. Справочник рецептур  блюддля питания детей г. Москвы,выпуск 4,2003</t>
  </si>
  <si>
    <t>1.5. Сборник технологических нормативов, рецептур блюд кулинарных изделий для детского питания, "Партнер", 2010</t>
  </si>
  <si>
    <r>
      <t>1.6.</t>
    </r>
    <r>
      <rPr>
        <sz val="12"/>
        <color theme="1"/>
        <rFont val="Times New Roman"/>
        <family val="1"/>
        <charset val="204"/>
      </rPr>
      <t xml:space="preserve"> Сборник рецептур на продукцию питания для питания детей в дошкольных образовательных</t>
    </r>
  </si>
  <si>
    <t>организациях,   Тутельян В.А., МогильныйМ.П.    Москва Дели плюс 2016г.</t>
  </si>
  <si>
    <t xml:space="preserve">3. В разработанном меню предусмотрено использование следующего сырья: </t>
  </si>
  <si>
    <t xml:space="preserve">говядина 1 категории упитанности ; </t>
  </si>
  <si>
    <t>сельскозозяйственная птица охлажденная потрошенная</t>
  </si>
  <si>
    <t>рыба мороженая крупная или средняя потрошенная без головы</t>
  </si>
  <si>
    <t>яйца куриные  рассчитаны условно при массе брутто 48г- массой нетто 40г</t>
  </si>
  <si>
    <t>картофель рассчитан по закладке продуктов с1.09(25% отходы) морковь, свекла рассчитаны с 1.09 (20% отходы)</t>
  </si>
  <si>
    <t>масло сливочное с массовой долей жира 72,5%</t>
  </si>
  <si>
    <t xml:space="preserve">огурцы соленые в банках без уксуса, с лимонной кислотой </t>
  </si>
  <si>
    <t>сметана с массовой долей жира 15%</t>
  </si>
  <si>
    <t>кисломолочные продукты, молоко с массовой долей жира 2,5%</t>
  </si>
  <si>
    <t>с 12 - часовым  пребыванием от 1 года до 3 лет</t>
  </si>
  <si>
    <t>140/3</t>
  </si>
  <si>
    <t>Бутерброд  с маслом сливочным</t>
  </si>
  <si>
    <t>25/5</t>
  </si>
  <si>
    <t xml:space="preserve">№386 дошк СБ </t>
  </si>
  <si>
    <t>150/10</t>
  </si>
  <si>
    <t>№103 СБ дошк 2016</t>
  </si>
  <si>
    <t>масса полуфабриката фрикаделек</t>
  </si>
  <si>
    <t>6</t>
  </si>
  <si>
    <t>110/2</t>
  </si>
  <si>
    <t>Котлеты рыбные</t>
  </si>
  <si>
    <t xml:space="preserve">Чай с сахаром </t>
  </si>
  <si>
    <t>150/5</t>
  </si>
  <si>
    <t>№410,411 сб дошк  Дели2016</t>
  </si>
  <si>
    <t>Каша  полбяная молочная с маслом сливочным</t>
  </si>
  <si>
    <t>№88,сб дошк2016</t>
  </si>
  <si>
    <t>Томатная паста</t>
  </si>
  <si>
    <t>110/3</t>
  </si>
  <si>
    <t xml:space="preserve">сахар </t>
  </si>
  <si>
    <t>100/30</t>
  </si>
  <si>
    <t>№ 251 сб дошк 2016</t>
  </si>
  <si>
    <t>150/5/5</t>
  </si>
  <si>
    <t>№412 сб дошк Дели2016</t>
  </si>
  <si>
    <t>СБ дошк.2016 №87</t>
  </si>
  <si>
    <t>Горох колотый</t>
  </si>
  <si>
    <t xml:space="preserve">лук репчатый </t>
  </si>
  <si>
    <t xml:space="preserve">Бульон </t>
  </si>
  <si>
    <t>Компот из урюка</t>
  </si>
  <si>
    <t>урюк</t>
  </si>
  <si>
    <t>№419 Сб дошк 2016</t>
  </si>
  <si>
    <t>Бутерброд  с маслом сливочным, с повидлом</t>
  </si>
  <si>
    <t>25/5/10</t>
  </si>
  <si>
    <t>масло растительные</t>
  </si>
  <si>
    <t>№410,411 сб дошк Дели2016</t>
  </si>
  <si>
    <t xml:space="preserve">Хлеб пшеничный </t>
  </si>
  <si>
    <t>Каша  пшенная молочная с маслом сливочным</t>
  </si>
  <si>
    <t>ТТК №6Д</t>
  </si>
  <si>
    <t>Крупа пшено</t>
  </si>
  <si>
    <t>40/20</t>
  </si>
  <si>
    <t>День 7 - ой</t>
  </si>
  <si>
    <t>№91,289 сб дошк 2016</t>
  </si>
  <si>
    <t>30/30</t>
  </si>
  <si>
    <t>Пищевые вещества</t>
  </si>
  <si>
    <t>Каша манная молочная с маслом сливочным</t>
  </si>
  <si>
    <t>№410,411 сб дошк Дели 2016</t>
  </si>
  <si>
    <t>Каша  пшеничная молочная с маслом сливочным</t>
  </si>
  <si>
    <t>ТТК №9Д</t>
  </si>
  <si>
    <t>Жаркое из отварной птицы по-домашнему</t>
  </si>
  <si>
    <t>Каша геркулесовая молочная с маслом сливочным</t>
  </si>
  <si>
    <t>50/2</t>
  </si>
  <si>
    <t>№394 сб дошк 2016</t>
  </si>
  <si>
    <r>
      <t>(кефир,</t>
    </r>
    <r>
      <rPr>
        <b/>
        <sz val="12"/>
        <color theme="1"/>
        <rFont val="Times New Roman"/>
        <family val="1"/>
        <charset val="204"/>
      </rPr>
      <t>ряженка</t>
    </r>
    <r>
      <rPr>
        <sz val="12"/>
        <color theme="1"/>
        <rFont val="Times New Roman"/>
        <family val="1"/>
        <charset val="204"/>
      </rPr>
      <t>,катык)</t>
    </r>
  </si>
  <si>
    <r>
      <t>(кефир,ряженка</t>
    </r>
    <r>
      <rPr>
        <b/>
        <sz val="12"/>
        <color theme="1"/>
        <rFont val="Times New Roman"/>
        <family val="1"/>
        <charset val="204"/>
      </rPr>
      <t>,катык</t>
    </r>
    <r>
      <rPr>
        <sz val="12"/>
        <color theme="1"/>
        <rFont val="Times New Roman"/>
        <family val="1"/>
        <charset val="204"/>
      </rPr>
      <t>)</t>
    </r>
  </si>
  <si>
    <t xml:space="preserve"> №418 сб дошк 2016г </t>
  </si>
  <si>
    <t>ТТК</t>
  </si>
  <si>
    <t>Итого в среднем на 1 воспитанника в день</t>
  </si>
  <si>
    <t>Котлеты рубленые из говядины</t>
  </si>
  <si>
    <t>№342 сб шк 2017</t>
  </si>
  <si>
    <t>Чай с молоком, сахаром</t>
  </si>
  <si>
    <t>Салат из свеклы отварной с маслом растительным</t>
  </si>
  <si>
    <t>№34, сб дошк2016</t>
  </si>
  <si>
    <t>Фрукты свежие (яблоки)</t>
  </si>
  <si>
    <t>Суп-лапша домашняя на курином бульоне, с мясом птицы</t>
  </si>
  <si>
    <t>свекла</t>
  </si>
  <si>
    <t>масса готового мясного фарша</t>
  </si>
  <si>
    <t xml:space="preserve">Каша вязкая гречневая с мясом и овощами </t>
  </si>
  <si>
    <t>масса пассерованных овощей</t>
  </si>
  <si>
    <t>масса каши</t>
  </si>
  <si>
    <t>масса каши с овощами</t>
  </si>
  <si>
    <t>Тефтели куриные запеченные в сметанно-томатном соусе</t>
  </si>
  <si>
    <t>ТТК 1001 от 10.06.2024</t>
  </si>
  <si>
    <t xml:space="preserve">Масса припущенного лука </t>
  </si>
  <si>
    <t xml:space="preserve">масса готовых тефтелей </t>
  </si>
  <si>
    <t>сметанно-томатный соус:</t>
  </si>
  <si>
    <t xml:space="preserve">масло растительное </t>
  </si>
  <si>
    <t>№39 сб дошк 2016</t>
  </si>
  <si>
    <t>Винегрет овощной</t>
  </si>
  <si>
    <t>№46 дошк 2016</t>
  </si>
  <si>
    <t>Яблоки свежие</t>
  </si>
  <si>
    <t>№39 дошк. 2016</t>
  </si>
  <si>
    <t>№46 дошколь. 2016</t>
  </si>
  <si>
    <t>150/7</t>
  </si>
  <si>
    <t>Суп картофельный с горохом на бульоне из индейки</t>
  </si>
  <si>
    <t>Плов из отварной индейки</t>
  </si>
  <si>
    <t>индейки филе б/к</t>
  </si>
  <si>
    <t>масса отварного филе индейки</t>
  </si>
  <si>
    <t>180/7</t>
  </si>
  <si>
    <t>180</t>
  </si>
  <si>
    <t>Плов из  отварной индейки</t>
  </si>
  <si>
    <t>180/10/5</t>
  </si>
  <si>
    <t>150/10/5</t>
  </si>
  <si>
    <t>Борщ со свежей капустой, картофелем, со сметаной</t>
  </si>
  <si>
    <t>Борщ  со свежей капустой, картофелем, со сметаной</t>
  </si>
  <si>
    <t>Суп картофельный с клецками на бульоне из индейки</t>
  </si>
  <si>
    <t>Гуляш из отварной индейки</t>
  </si>
  <si>
    <t>филе индейки с/м</t>
  </si>
  <si>
    <t>Щи  со свежей капустой с картофелем, со сметаной</t>
  </si>
  <si>
    <t>1-ая неделя</t>
  </si>
  <si>
    <t>1 день</t>
  </si>
  <si>
    <t>2 день</t>
  </si>
  <si>
    <t>3 день</t>
  </si>
  <si>
    <t>4 день</t>
  </si>
  <si>
    <t>5 день</t>
  </si>
  <si>
    <t>6 день</t>
  </si>
  <si>
    <t>Наименование блюд</t>
  </si>
  <si>
    <t>2-ая неделя</t>
  </si>
  <si>
    <t>7 день</t>
  </si>
  <si>
    <t>8 день</t>
  </si>
  <si>
    <t>9 день</t>
  </si>
  <si>
    <t>10 день</t>
  </si>
  <si>
    <t>10 дневное меню с 12 часовым пребыванием</t>
  </si>
  <si>
    <t>2-Й ЗАВТРАК</t>
  </si>
  <si>
    <t>Яблоко 100-100</t>
  </si>
  <si>
    <t>Кефир 150-180</t>
  </si>
  <si>
    <t>Каша дружба молочная с маслом сливочным 140/3-180/3</t>
  </si>
  <si>
    <t>Кофейный напиток с молоком 180/6-180/6</t>
  </si>
  <si>
    <t>Бутерброд с маслом сливочным 25/5-30/5</t>
  </si>
  <si>
    <t>Суп вермишелевый с картофелем с мясными фрикадельками 150/10-180/15</t>
  </si>
  <si>
    <t>Котлеты рубленые из говядины 50-70</t>
  </si>
  <si>
    <t>Хлеб пшеничный 15-25</t>
  </si>
  <si>
    <t>Хлеб ржаной 35-45</t>
  </si>
  <si>
    <t>Вафли 20-20</t>
  </si>
  <si>
    <t>Котлеты рыбные 50-70</t>
  </si>
  <si>
    <t>Пюре картофельное 120-140</t>
  </si>
  <si>
    <t>Чай с сахаром 150/5-180/6</t>
  </si>
  <si>
    <t>Хлеб пшеничный 20-30</t>
  </si>
  <si>
    <t>Салат из картофеля с солеными огурцами 40-60</t>
  </si>
  <si>
    <t>Ряженка 150-180</t>
  </si>
  <si>
    <t>Каша полбяная молочная с маслом сливочным 140/3-180/3</t>
  </si>
  <si>
    <t>Какао с молоком 180/6-180/6</t>
  </si>
  <si>
    <t>Сок 125-180</t>
  </si>
  <si>
    <t>Тефтели куриные запеченные в сметанно-томатном соусе 40/20-50/25</t>
  </si>
  <si>
    <t>Хлеб пшеничный 20-25</t>
  </si>
  <si>
    <t>Булочка дорожная 35-50</t>
  </si>
  <si>
    <t>Чай с сахаром и лимоном 150/5/5-180/6/7</t>
  </si>
  <si>
    <t>Чай с молоком, сахаром 180/6-180/6</t>
  </si>
  <si>
    <t>Суп картофельный с горохом на бульоне из индейки 150-180</t>
  </si>
  <si>
    <t>Компот из урюка 150-180</t>
  </si>
  <si>
    <t>Хлеб пшеничный 20-20</t>
  </si>
  <si>
    <t>Молоко 150-180</t>
  </si>
  <si>
    <t>Печенье 20-20</t>
  </si>
  <si>
    <t>Фрикадельки рыбные отварные 50-80</t>
  </si>
  <si>
    <t>Напиток из шиповника 150/5-180/6</t>
  </si>
  <si>
    <t>Катык 150-180</t>
  </si>
  <si>
    <t>Каша ячневая молочная с маслом сливочным 140/3-180/3</t>
  </si>
  <si>
    <t>Каофейный напиток с молоком 180/6-180/6</t>
  </si>
  <si>
    <t>Бутерброд с маслом сливочным с повидлом 25/5/10-30/5/10</t>
  </si>
  <si>
    <t>Птица, тушеная в соусе с овощами 150-200</t>
  </si>
  <si>
    <t>Хлеб пшеничный 0-25</t>
  </si>
  <si>
    <t>Хлеб пшеничный 25-30</t>
  </si>
  <si>
    <t>Винегрет 40-60</t>
  </si>
  <si>
    <t>Какао с молоком 150/5-180/6</t>
  </si>
  <si>
    <t>Кисель 150-180</t>
  </si>
  <si>
    <t>Хлеб ржаной 40-45</t>
  </si>
  <si>
    <t>Каша пшенная молочная с маслом сливочным 140/3-180/3</t>
  </si>
  <si>
    <t>Вермишель отварная 110-130</t>
  </si>
  <si>
    <t>Булочка с сахаром 35-50</t>
  </si>
  <si>
    <t>Салат из свеклы отварной с маслом сливочным 40-60</t>
  </si>
  <si>
    <t>Гуляш из отварной индейки 30/30-40/40</t>
  </si>
  <si>
    <t>Мармелад 10-10</t>
  </si>
  <si>
    <t>Каша манная молочная с маслом сливочным 140/3-180/3</t>
  </si>
  <si>
    <t>Биточки Домашние 50-70</t>
  </si>
  <si>
    <t>Омлет натуральный 130-150</t>
  </si>
  <si>
    <t>Каша пшеничная молочная с маслом сливочным 140/3-180/3</t>
  </si>
  <si>
    <t>Суп-лапша домашняя на курином булоне, с мясом птицы 150/10-180/10</t>
  </si>
  <si>
    <t>Жаркое из отварной птицы по-домашнему 150-180</t>
  </si>
  <si>
    <t>Каша геркулесовая молочная с маслом сливочным 140/3-180/3</t>
  </si>
  <si>
    <t>Котлеты рыбные с маслом сливочным 50/2-70/3</t>
  </si>
  <si>
    <t>Макаронные изделия отварные с овощами 110-130</t>
  </si>
  <si>
    <t>Каша вязкая гречневая с мясом и овощами 150-200</t>
  </si>
  <si>
    <t>Икра морковная 30-50</t>
  </si>
  <si>
    <t xml:space="preserve">Картофель запеченный 120-140 </t>
  </si>
  <si>
    <t>Королевская ватрушка 130-150</t>
  </si>
  <si>
    <t>Сырники творожные с повидлом 100/30-120/30</t>
  </si>
  <si>
    <t>Бутерброд с сыром, маслом сливочным 25/10/5-30/10/5</t>
  </si>
  <si>
    <t>Элеш с птицей 75-100</t>
  </si>
  <si>
    <t>Пюре гороховое (с картофелем) 120-140</t>
  </si>
  <si>
    <r>
      <t xml:space="preserve">Суп молочный </t>
    </r>
    <r>
      <rPr>
        <b/>
        <sz val="10"/>
        <color rgb="FFFF0000"/>
        <rFont val="Times New Roman"/>
        <family val="1"/>
        <charset val="204"/>
      </rPr>
      <t>С ВЕРМИШЕЛЬЮ 180-200</t>
    </r>
  </si>
  <si>
    <t>Напиток из сухофруктов               150-180</t>
  </si>
  <si>
    <t>Компот из свежих яблок                150-180</t>
  </si>
  <si>
    <t>Макаронные изделия с маслом сливочным 110/3-130/3</t>
  </si>
  <si>
    <t>Плов из отварной индейки                150-200</t>
  </si>
  <si>
    <t>Каша перловая рассыпчатая с овощами и маслом сливочным 110/2-130/2</t>
  </si>
  <si>
    <t>Салат из квашеной капусты                  30-50</t>
  </si>
  <si>
    <t>Пряники 35-35</t>
  </si>
  <si>
    <t>Рыба тушеная с овощами 40/20</t>
  </si>
  <si>
    <t>Рис отварной рассыпчатый с маслом сливочным 110/2-130/3</t>
  </si>
  <si>
    <t>Суп картофельный с рисовой крупой, с мясными фрикадельками, со сметаной 150/10/5-180/10/5</t>
  </si>
  <si>
    <t>Каша гречневая рассыпчатая с маслом сливочным 110/2-130/2</t>
  </si>
  <si>
    <t>Тефтели куриные (без риса) в сметанно-томатном соусе             40/-20-50/25</t>
  </si>
  <si>
    <t>Рассольник ленинградский, со сметаной 150/5-180/7</t>
  </si>
  <si>
    <t>Кефир с сахаром 150/2-180/3</t>
  </si>
  <si>
    <t>Борщ со свежей капустой, картофелем (вода-бульон), со сметаной  150/7-180/7</t>
  </si>
  <si>
    <t>Суп картофельный с пшенной крупой (вода-бульон) 150-180</t>
  </si>
  <si>
    <t>Суп из овощей с мясными фрикадельками, со сметаной 150/10/5-180/10/7</t>
  </si>
  <si>
    <t>Суп картофельный с клецками на бульоне из индейки 150-180</t>
  </si>
  <si>
    <t>Щи со свежей капустой с картофелем(вода-бульон),                   со сметаной                                    150/5-180/7</t>
  </si>
  <si>
    <t>Салат из припущенной моркови             с яблоками 40-60</t>
  </si>
  <si>
    <t>Напиток из сухофруктов             150-180</t>
  </si>
  <si>
    <t>Компот из свежих яблок             150-180</t>
  </si>
  <si>
    <t>Икра кабачковая 30-50</t>
  </si>
  <si>
    <t>Салат из зеленого горошка к/с 30-50</t>
  </si>
  <si>
    <t xml:space="preserve">Голубцы ленивые со сметанно-томатным соусом 110/20 и 120/30 </t>
  </si>
  <si>
    <t>Икра морковная</t>
  </si>
  <si>
    <t>Голубцы ленивые со сметанно-томатным соусом</t>
  </si>
  <si>
    <t>110/20</t>
  </si>
  <si>
    <t>крупа рисовая</t>
  </si>
  <si>
    <t>масса отварного риса</t>
  </si>
  <si>
    <t>масса припущенного лука</t>
  </si>
  <si>
    <t>соус сметанно-томатный</t>
  </si>
  <si>
    <t>№314 сб дошк 2016</t>
  </si>
  <si>
    <t>25/10/5</t>
  </si>
  <si>
    <t>Салат из квашеной капусты</t>
  </si>
  <si>
    <t>капуста квашеная</t>
  </si>
  <si>
    <t>акт проработки №10 от 15.06.2016</t>
  </si>
  <si>
    <t>Картофель запеченный</t>
  </si>
  <si>
    <t>№147 сб шк 2017</t>
  </si>
  <si>
    <t>Салат из зеленого горошка к/с</t>
  </si>
  <si>
    <t>зеленый горошек к/с</t>
  </si>
  <si>
    <t>№10 сб дошк 2016</t>
  </si>
  <si>
    <r>
      <rPr>
        <b/>
        <sz val="12"/>
        <color theme="1"/>
        <rFont val="Times New Roman"/>
        <family val="1"/>
        <charset val="204"/>
      </rPr>
      <t>(Кефир</t>
    </r>
    <r>
      <rPr>
        <sz val="12"/>
        <color theme="1"/>
        <rFont val="Times New Roman"/>
        <family val="1"/>
        <charset val="204"/>
      </rPr>
      <t>,ряженка,катык) с сахаром</t>
    </r>
  </si>
  <si>
    <t>150/2</t>
  </si>
  <si>
    <t xml:space="preserve">Омлет натуральный </t>
  </si>
  <si>
    <t>Суп молочный с вермишелью</t>
  </si>
  <si>
    <t>№100,сб дошк 2016</t>
  </si>
  <si>
    <t>Суп из овощей, с мясными фрикадельками, со сметаной</t>
  </si>
  <si>
    <t xml:space="preserve">соль </t>
  </si>
  <si>
    <t>ТТК 535 23.12.2020</t>
  </si>
  <si>
    <t>Крупа гречненвая</t>
  </si>
  <si>
    <t>№180 сб дошк 2016</t>
  </si>
  <si>
    <t>Каша гречневая рассыпчатый с овощами, с маслом сливочным</t>
  </si>
  <si>
    <t>Элеш с птицей</t>
  </si>
  <si>
    <t>Икра кабачковая</t>
  </si>
  <si>
    <t>икра кабачковая</t>
  </si>
  <si>
    <t>№54 дошк. Сб 2016</t>
  </si>
  <si>
    <t>Рассольник ленинградский со сметаной</t>
  </si>
  <si>
    <t>№82 сб дошк 2016</t>
  </si>
  <si>
    <t>Тефтели куриные (без риса) запеченные в сметанно-томатном соусе</t>
  </si>
  <si>
    <r>
      <rPr>
        <b/>
        <sz val="12"/>
        <color theme="1"/>
        <rFont val="Times New Roman"/>
        <family val="1"/>
        <charset val="204"/>
      </rPr>
      <t>(молоко</t>
    </r>
    <r>
      <rPr>
        <sz val="12"/>
        <color theme="1"/>
        <rFont val="Times New Roman"/>
        <family val="1"/>
        <charset val="204"/>
      </rPr>
      <t>)</t>
    </r>
  </si>
  <si>
    <t>№ 245 сб дошк 2016</t>
  </si>
  <si>
    <t>Сырники творожные с молоком сгущенным</t>
  </si>
  <si>
    <t>100/20</t>
  </si>
  <si>
    <t>молоко сгущенное</t>
  </si>
  <si>
    <t xml:space="preserve">Суп картофельный с пшенной крупой </t>
  </si>
  <si>
    <t xml:space="preserve">Пюре из бобовых и картофеля с маслом сливочным </t>
  </si>
  <si>
    <t>120/3</t>
  </si>
  <si>
    <t>горох колотый</t>
  </si>
  <si>
    <t>№200 шк 2017</t>
  </si>
  <si>
    <t>пряники</t>
  </si>
  <si>
    <t>табл 10 стр 202,Дели + 2012</t>
  </si>
  <si>
    <t xml:space="preserve">Рыба, тушеная с овощами </t>
  </si>
  <si>
    <t>минтай ПБГ</t>
  </si>
  <si>
    <t>№229 школьн. 2017</t>
  </si>
  <si>
    <t xml:space="preserve">Салат из припущенной моркови с яблоками </t>
  </si>
  <si>
    <t>Каша перловая рассыпчатая с овощами и маслом сливочным</t>
  </si>
  <si>
    <t>крупа перловая</t>
  </si>
  <si>
    <t>№180 сб школь. 2017</t>
  </si>
  <si>
    <t xml:space="preserve">Салат из квашеной капусты </t>
  </si>
  <si>
    <t>Ватрушка королевская</t>
  </si>
  <si>
    <t>ТТК №810 от 15.02.2023</t>
  </si>
  <si>
    <t>посыпка низ</t>
  </si>
  <si>
    <t>творожная начинка</t>
  </si>
  <si>
    <t>посыпка верх</t>
  </si>
  <si>
    <t>масса пф</t>
  </si>
  <si>
    <t xml:space="preserve">Суп картофельный с рисовой крупой, с мясными фрикадельками, со сметаной </t>
  </si>
  <si>
    <t>№86 дошколь. 2016</t>
  </si>
  <si>
    <t>30/10/5</t>
  </si>
  <si>
    <t>Суп из овощей с мясными фрикадельками, со сметаной</t>
  </si>
  <si>
    <t>яйцо куриное</t>
  </si>
  <si>
    <t>яйцо куриное для смазки изделия</t>
  </si>
  <si>
    <t>Рассольник ленинградский, со сметаной</t>
  </si>
  <si>
    <t>Салат из припущенной моркови с яблоками</t>
  </si>
  <si>
    <t>булон</t>
  </si>
  <si>
    <t>УПЛОТНЕННЫЙ ПОЛДНИК</t>
  </si>
  <si>
    <t xml:space="preserve"> УПЛОТНЕННЫЙ 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</si>
</sst>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Calibri"/>
      <family val="2"/>
      <scheme val="minor"/>
    </font>
    <font>
      <sz val="9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68">
    <xf numFmtId="0" fontId="0" fillId="0" borderId="0" xfId="0"/>
    <xf numFmtId="0" fontId="7" fillId="0" borderId="6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2" borderId="0" xfId="0" applyFont="1" applyFill="1" applyAlignment="1">
      <alignment vertical="center" wrapText="1"/>
    </xf>
    <xf numFmtId="2" fontId="5" fillId="0" borderId="5" xfId="0" applyNumberFormat="1" applyFont="1" applyBorder="1" applyAlignment="1">
      <alignment horizontal="center" vertical="center" wrapText="1"/>
    </xf>
    <xf numFmtId="2" fontId="5" fillId="0" borderId="6" xfId="0" applyNumberFormat="1" applyFont="1" applyBorder="1" applyAlignment="1">
      <alignment horizontal="center" vertical="center" wrapText="1"/>
    </xf>
    <xf numFmtId="2" fontId="5" fillId="0" borderId="0" xfId="0" applyNumberFormat="1" applyFont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2" fontId="6" fillId="0" borderId="9" xfId="0" applyNumberFormat="1" applyFont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2" fontId="7" fillId="0" borderId="6" xfId="0" applyNumberFormat="1" applyFont="1" applyBorder="1" applyAlignment="1">
      <alignment horizontal="center" wrapText="1"/>
    </xf>
    <xf numFmtId="2" fontId="3" fillId="0" borderId="0" xfId="0" applyNumberFormat="1" applyFont="1" applyAlignment="1">
      <alignment horizontal="center" vertical="center" wrapText="1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2" fontId="5" fillId="0" borderId="5" xfId="0" applyNumberFormat="1" applyFont="1" applyBorder="1" applyAlignment="1">
      <alignment horizontal="center" vertical="center"/>
    </xf>
    <xf numFmtId="2" fontId="5" fillId="0" borderId="6" xfId="0" applyNumberFormat="1" applyFont="1" applyBorder="1" applyAlignment="1">
      <alignment horizontal="center" vertical="center"/>
    </xf>
    <xf numFmtId="2" fontId="5" fillId="0" borderId="0" xfId="0" applyNumberFormat="1" applyFont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2" fontId="5" fillId="0" borderId="3" xfId="0" applyNumberFormat="1" applyFont="1" applyBorder="1" applyAlignment="1">
      <alignment horizontal="center" vertical="center" wrapText="1"/>
    </xf>
    <xf numFmtId="2" fontId="8" fillId="0" borderId="12" xfId="0" applyNumberFormat="1" applyFont="1" applyBorder="1" applyAlignment="1">
      <alignment horizontal="center" vertical="center" wrapText="1"/>
    </xf>
    <xf numFmtId="2" fontId="8" fillId="0" borderId="9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2" fontId="8" fillId="0" borderId="10" xfId="0" applyNumberFormat="1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2" fontId="7" fillId="0" borderId="6" xfId="0" applyNumberFormat="1" applyFont="1" applyBorder="1" applyAlignment="1">
      <alignment horizontal="center" vertical="center" wrapText="1"/>
    </xf>
    <xf numFmtId="2" fontId="7" fillId="0" borderId="0" xfId="0" applyNumberFormat="1" applyFont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2" fontId="5" fillId="0" borderId="7" xfId="0" applyNumberFormat="1" applyFont="1" applyBorder="1" applyAlignment="1">
      <alignment horizontal="center" vertical="center" wrapText="1"/>
    </xf>
    <xf numFmtId="2" fontId="5" fillId="0" borderId="8" xfId="0" applyNumberFormat="1" applyFont="1" applyBorder="1" applyAlignment="1">
      <alignment horizontal="center" vertical="center" wrapText="1"/>
    </xf>
    <xf numFmtId="2" fontId="5" fillId="0" borderId="5" xfId="0" applyNumberFormat="1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7" xfId="0" applyFont="1" applyBorder="1" applyAlignment="1">
      <alignment horizontal="center" vertical="center" wrapText="1"/>
    </xf>
    <xf numFmtId="2" fontId="5" fillId="0" borderId="9" xfId="0" applyNumberFormat="1" applyFont="1" applyBorder="1" applyAlignment="1">
      <alignment horizontal="center" vertical="center" wrapText="1"/>
    </xf>
    <xf numFmtId="2" fontId="5" fillId="0" borderId="10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2" fontId="5" fillId="0" borderId="3" xfId="0" applyNumberFormat="1" applyFont="1" applyBorder="1" applyAlignment="1">
      <alignment vertical="center" wrapText="1"/>
    </xf>
    <xf numFmtId="2" fontId="5" fillId="0" borderId="6" xfId="0" applyNumberFormat="1" applyFont="1" applyBorder="1" applyAlignment="1">
      <alignment vertical="center" wrapText="1"/>
    </xf>
    <xf numFmtId="2" fontId="5" fillId="0" borderId="11" xfId="0" applyNumberFormat="1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8" fillId="0" borderId="12" xfId="0" applyFont="1" applyBorder="1" applyAlignment="1">
      <alignment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5" fillId="0" borderId="0" xfId="0" applyFont="1" applyAlignment="1">
      <alignment vertical="center"/>
    </xf>
    <xf numFmtId="2" fontId="8" fillId="0" borderId="9" xfId="0" applyNumberFormat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8" fillId="0" borderId="0" xfId="0" applyFont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2" fontId="4" fillId="0" borderId="0" xfId="0" applyNumberFormat="1" applyFont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 wrapText="1"/>
    </xf>
    <xf numFmtId="2" fontId="5" fillId="0" borderId="11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2" fontId="5" fillId="2" borderId="0" xfId="0" applyNumberFormat="1" applyFont="1" applyFill="1" applyAlignment="1">
      <alignment horizontal="center" vertical="center" wrapText="1"/>
    </xf>
    <xf numFmtId="2" fontId="5" fillId="2" borderId="6" xfId="0" applyNumberFormat="1" applyFont="1" applyFill="1" applyBorder="1" applyAlignment="1">
      <alignment horizontal="center" vertical="center" wrapText="1"/>
    </xf>
    <xf numFmtId="2" fontId="5" fillId="2" borderId="5" xfId="0" applyNumberFormat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4" fillId="0" borderId="14" xfId="0" applyFont="1" applyBorder="1" applyAlignment="1">
      <alignment vertical="center" wrapText="1"/>
    </xf>
    <xf numFmtId="1" fontId="5" fillId="0" borderId="6" xfId="0" applyNumberFormat="1" applyFont="1" applyBorder="1" applyAlignment="1">
      <alignment horizontal="center" vertical="center" wrapText="1"/>
    </xf>
    <xf numFmtId="0" fontId="5" fillId="0" borderId="14" xfId="0" applyFont="1" applyBorder="1" applyAlignment="1">
      <alignment vertical="center" wrapText="1"/>
    </xf>
    <xf numFmtId="2" fontId="5" fillId="0" borderId="15" xfId="0" applyNumberFormat="1" applyFont="1" applyBorder="1" applyAlignment="1">
      <alignment horizontal="center" vertical="center" wrapText="1"/>
    </xf>
    <xf numFmtId="2" fontId="5" fillId="0" borderId="16" xfId="0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2" fontId="8" fillId="0" borderId="17" xfId="0" applyNumberFormat="1" applyFont="1" applyBorder="1" applyAlignment="1">
      <alignment horizontal="center" vertical="center" wrapText="1"/>
    </xf>
    <xf numFmtId="2" fontId="6" fillId="0" borderId="10" xfId="0" applyNumberFormat="1" applyFont="1" applyBorder="1" applyAlignment="1">
      <alignment horizontal="center" vertical="center" wrapText="1"/>
    </xf>
    <xf numFmtId="0" fontId="6" fillId="0" borderId="12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5" fillId="0" borderId="5" xfId="0" applyFont="1" applyBorder="1" applyAlignment="1">
      <alignment vertical="center"/>
    </xf>
    <xf numFmtId="0" fontId="4" fillId="0" borderId="0" xfId="0" applyFont="1" applyAlignment="1">
      <alignment vertical="center"/>
    </xf>
    <xf numFmtId="49" fontId="5" fillId="0" borderId="6" xfId="0" applyNumberFormat="1" applyFont="1" applyBorder="1" applyAlignment="1">
      <alignment horizontal="center" vertical="center"/>
    </xf>
    <xf numFmtId="2" fontId="5" fillId="0" borderId="0" xfId="0" applyNumberFormat="1" applyFont="1" applyAlignment="1">
      <alignment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0" xfId="0" applyFont="1" applyAlignment="1">
      <alignment horizontal="right" vertical="center" wrapText="1"/>
    </xf>
    <xf numFmtId="2" fontId="5" fillId="0" borderId="0" xfId="0" applyNumberFormat="1" applyFont="1" applyAlignment="1">
      <alignment horizontal="right" vertical="center" wrapText="1"/>
    </xf>
    <xf numFmtId="2" fontId="5" fillId="0" borderId="2" xfId="0" applyNumberFormat="1" applyFont="1" applyBorder="1" applyAlignment="1">
      <alignment horizontal="center" vertical="center" wrapText="1"/>
    </xf>
    <xf numFmtId="2" fontId="5" fillId="0" borderId="2" xfId="0" applyNumberFormat="1" applyFont="1" applyBorder="1" applyAlignment="1">
      <alignment vertical="center" wrapText="1"/>
    </xf>
    <xf numFmtId="2" fontId="4" fillId="0" borderId="0" xfId="0" applyNumberFormat="1" applyFont="1" applyAlignment="1">
      <alignment vertical="center" wrapText="1"/>
    </xf>
    <xf numFmtId="2" fontId="5" fillId="0" borderId="0" xfId="0" applyNumberFormat="1" applyFont="1" applyAlignment="1">
      <alignment vertical="center" wrapText="1"/>
    </xf>
    <xf numFmtId="2" fontId="5" fillId="0" borderId="8" xfId="0" applyNumberFormat="1" applyFont="1" applyBorder="1" applyAlignment="1">
      <alignment vertical="center" wrapText="1"/>
    </xf>
    <xf numFmtId="2" fontId="5" fillId="0" borderId="4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2" fontId="5" fillId="0" borderId="3" xfId="0" applyNumberFormat="1" applyFont="1" applyBorder="1" applyAlignment="1">
      <alignment horizontal="right" vertical="center" wrapText="1"/>
    </xf>
    <xf numFmtId="2" fontId="5" fillId="0" borderId="6" xfId="0" applyNumberFormat="1" applyFont="1" applyBorder="1" applyAlignment="1">
      <alignment horizontal="right" vertical="center" wrapText="1"/>
    </xf>
    <xf numFmtId="0" fontId="3" fillId="0" borderId="5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2" fontId="3" fillId="0" borderId="5" xfId="0" applyNumberFormat="1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164" fontId="3" fillId="0" borderId="6" xfId="0" applyNumberFormat="1" applyFont="1" applyBorder="1" applyAlignment="1">
      <alignment horizontal="center" vertical="center" wrapText="1"/>
    </xf>
    <xf numFmtId="164" fontId="3" fillId="0" borderId="11" xfId="0" applyNumberFormat="1" applyFont="1" applyBorder="1" applyAlignment="1">
      <alignment horizontal="center" vertical="center" wrapText="1"/>
    </xf>
    <xf numFmtId="2" fontId="3" fillId="0" borderId="1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15" xfId="0" applyFont="1" applyBorder="1" applyAlignment="1">
      <alignment horizontal="center" vertical="center" wrapText="1"/>
    </xf>
    <xf numFmtId="2" fontId="5" fillId="0" borderId="11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2" fontId="6" fillId="0" borderId="4" xfId="0" applyNumberFormat="1" applyFont="1" applyBorder="1" applyAlignment="1">
      <alignment horizontal="center" vertical="center"/>
    </xf>
    <xf numFmtId="2" fontId="4" fillId="0" borderId="2" xfId="0" applyNumberFormat="1" applyFont="1" applyBorder="1" applyAlignment="1">
      <alignment horizontal="center" vertical="center" wrapText="1"/>
    </xf>
    <xf numFmtId="164" fontId="5" fillId="0" borderId="0" xfId="0" applyNumberFormat="1" applyFont="1" applyAlignment="1">
      <alignment horizontal="center" vertical="center"/>
    </xf>
    <xf numFmtId="164" fontId="5" fillId="0" borderId="6" xfId="0" applyNumberFormat="1" applyFont="1" applyBorder="1" applyAlignment="1">
      <alignment horizontal="center" vertical="center"/>
    </xf>
    <xf numFmtId="2" fontId="5" fillId="0" borderId="1" xfId="0" applyNumberFormat="1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2" fontId="5" fillId="0" borderId="1" xfId="0" applyNumberFormat="1" applyFont="1" applyBorder="1" applyAlignment="1">
      <alignment horizontal="right" vertical="center" wrapText="1"/>
    </xf>
    <xf numFmtId="164" fontId="5" fillId="0" borderId="0" xfId="0" applyNumberFormat="1" applyFont="1" applyAlignment="1">
      <alignment horizontal="center" vertical="center" wrapText="1"/>
    </xf>
    <xf numFmtId="164" fontId="5" fillId="0" borderId="6" xfId="0" applyNumberFormat="1" applyFont="1" applyBorder="1" applyAlignment="1">
      <alignment horizontal="center" vertical="center" wrapText="1"/>
    </xf>
    <xf numFmtId="2" fontId="4" fillId="0" borderId="6" xfId="0" applyNumberFormat="1" applyFont="1" applyBorder="1" applyAlignment="1">
      <alignment horizontal="center" vertical="center" wrapText="1"/>
    </xf>
    <xf numFmtId="164" fontId="5" fillId="0" borderId="11" xfId="0" applyNumberFormat="1" applyFont="1" applyBorder="1" applyAlignment="1">
      <alignment horizontal="center" vertical="center" wrapText="1"/>
    </xf>
    <xf numFmtId="0" fontId="6" fillId="0" borderId="7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2" fontId="8" fillId="0" borderId="8" xfId="0" applyNumberFormat="1" applyFont="1" applyBorder="1" applyAlignment="1">
      <alignment horizontal="center" vertical="center" wrapText="1"/>
    </xf>
    <xf numFmtId="2" fontId="8" fillId="0" borderId="15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2" fontId="5" fillId="0" borderId="12" xfId="0" applyNumberFormat="1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vertical="center" wrapText="1"/>
    </xf>
    <xf numFmtId="0" fontId="6" fillId="0" borderId="10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2" fontId="6" fillId="0" borderId="9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right" vertical="center" wrapText="1"/>
    </xf>
    <xf numFmtId="0" fontId="4" fillId="0" borderId="8" xfId="0" applyFont="1" applyBorder="1" applyAlignment="1">
      <alignment vertical="center" wrapText="1"/>
    </xf>
    <xf numFmtId="2" fontId="6" fillId="0" borderId="1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2" fontId="6" fillId="0" borderId="0" xfId="0" applyNumberFormat="1" applyFont="1" applyAlignment="1">
      <alignment horizontal="center" vertical="center"/>
    </xf>
    <xf numFmtId="2" fontId="6" fillId="0" borderId="0" xfId="0" applyNumberFormat="1" applyFont="1" applyAlignment="1">
      <alignment horizontal="center" vertical="center" wrapText="1"/>
    </xf>
    <xf numFmtId="2" fontId="5" fillId="0" borderId="2" xfId="0" applyNumberFormat="1" applyFont="1" applyBorder="1" applyAlignment="1">
      <alignment horizontal="left" vertical="center" wrapText="1"/>
    </xf>
    <xf numFmtId="0" fontId="5" fillId="0" borderId="3" xfId="0" applyFont="1" applyBorder="1" applyAlignment="1">
      <alignment vertical="center" wrapText="1"/>
    </xf>
    <xf numFmtId="0" fontId="5" fillId="0" borderId="12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right" vertical="center" wrapText="1"/>
    </xf>
    <xf numFmtId="3" fontId="5" fillId="0" borderId="6" xfId="0" applyNumberFormat="1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2" fontId="5" fillId="0" borderId="17" xfId="0" applyNumberFormat="1" applyFont="1" applyBorder="1" applyAlignment="1">
      <alignment horizontal="center" vertical="center" wrapText="1"/>
    </xf>
    <xf numFmtId="2" fontId="5" fillId="0" borderId="2" xfId="0" applyNumberFormat="1" applyFont="1" applyBorder="1" applyAlignment="1">
      <alignment horizontal="right" vertical="center" wrapText="1"/>
    </xf>
    <xf numFmtId="164" fontId="5" fillId="0" borderId="5" xfId="0" applyNumberFormat="1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4" fillId="0" borderId="12" xfId="0" applyFont="1" applyBorder="1" applyAlignment="1">
      <alignment vertical="center" wrapText="1"/>
    </xf>
    <xf numFmtId="2" fontId="6" fillId="0" borderId="15" xfId="0" applyNumberFormat="1" applyFont="1" applyBorder="1" applyAlignment="1">
      <alignment horizontal="center" vertical="center" wrapText="1"/>
    </xf>
    <xf numFmtId="2" fontId="4" fillId="0" borderId="12" xfId="0" applyNumberFormat="1" applyFont="1" applyBorder="1" applyAlignment="1">
      <alignment horizontal="center" vertical="center" wrapText="1"/>
    </xf>
    <xf numFmtId="2" fontId="4" fillId="0" borderId="10" xfId="0" applyNumberFormat="1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2" fontId="3" fillId="0" borderId="0" xfId="0" applyNumberFormat="1" applyFont="1" applyAlignment="1">
      <alignment horizontal="right" vertical="center"/>
    </xf>
    <xf numFmtId="2" fontId="2" fillId="0" borderId="0" xfId="0" applyNumberFormat="1" applyFont="1" applyAlignment="1">
      <alignment horizontal="right" vertical="center"/>
    </xf>
    <xf numFmtId="2" fontId="2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2" fontId="2" fillId="0" borderId="0" xfId="0" applyNumberFormat="1" applyFont="1" applyAlignment="1">
      <alignment horizontal="left" vertical="center"/>
    </xf>
    <xf numFmtId="2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2" fontId="4" fillId="0" borderId="0" xfId="0" applyNumberFormat="1" applyFont="1" applyAlignment="1">
      <alignment vertical="center"/>
    </xf>
    <xf numFmtId="2" fontId="7" fillId="2" borderId="6" xfId="0" applyNumberFormat="1" applyFont="1" applyFill="1" applyBorder="1" applyAlignment="1">
      <alignment horizontal="center" wrapText="1"/>
    </xf>
    <xf numFmtId="0" fontId="7" fillId="2" borderId="6" xfId="0" applyFont="1" applyFill="1" applyBorder="1" applyAlignment="1">
      <alignment wrapText="1"/>
    </xf>
    <xf numFmtId="0" fontId="7" fillId="0" borderId="6" xfId="0" applyFont="1" applyBorder="1" applyAlignment="1">
      <alignment wrapText="1"/>
    </xf>
    <xf numFmtId="164" fontId="7" fillId="0" borderId="0" xfId="0" applyNumberFormat="1" applyFont="1"/>
    <xf numFmtId="0" fontId="7" fillId="0" borderId="0" xfId="0" applyFont="1"/>
    <xf numFmtId="0" fontId="10" fillId="0" borderId="0" xfId="0" applyFont="1" applyAlignment="1">
      <alignment wrapText="1"/>
    </xf>
    <xf numFmtId="0" fontId="7" fillId="0" borderId="2" xfId="0" applyFont="1" applyBorder="1" applyAlignment="1">
      <alignment wrapText="1"/>
    </xf>
    <xf numFmtId="0" fontId="7" fillId="0" borderId="3" xfId="0" applyFont="1" applyBorder="1" applyAlignment="1">
      <alignment horizontal="center" wrapText="1"/>
    </xf>
    <xf numFmtId="0" fontId="7" fillId="0" borderId="6" xfId="0" applyFont="1" applyBorder="1" applyAlignment="1">
      <alignment horizontal="center" wrapText="1"/>
    </xf>
    <xf numFmtId="0" fontId="7" fillId="0" borderId="15" xfId="0" applyFont="1" applyBorder="1" applyAlignment="1">
      <alignment horizontal="center" wrapText="1"/>
    </xf>
    <xf numFmtId="2" fontId="7" fillId="0" borderId="9" xfId="0" applyNumberFormat="1" applyFont="1" applyBorder="1" applyAlignment="1">
      <alignment horizontal="center" wrapText="1"/>
    </xf>
    <xf numFmtId="0" fontId="7" fillId="0" borderId="3" xfId="0" applyFont="1" applyBorder="1" applyAlignment="1">
      <alignment wrapText="1"/>
    </xf>
    <xf numFmtId="2" fontId="10" fillId="0" borderId="9" xfId="0" applyNumberFormat="1" applyFont="1" applyBorder="1" applyAlignment="1">
      <alignment horizontal="center" wrapText="1"/>
    </xf>
    <xf numFmtId="0" fontId="7" fillId="0" borderId="9" xfId="0" applyFont="1" applyBorder="1" applyAlignment="1">
      <alignment wrapText="1"/>
    </xf>
    <xf numFmtId="2" fontId="7" fillId="0" borderId="6" xfId="0" applyNumberFormat="1" applyFont="1" applyBorder="1" applyAlignment="1">
      <alignment horizontal="left" wrapText="1"/>
    </xf>
    <xf numFmtId="0" fontId="10" fillId="0" borderId="9" xfId="0" applyFont="1" applyBorder="1" applyAlignment="1">
      <alignment horizontal="center" wrapText="1"/>
    </xf>
    <xf numFmtId="0" fontId="10" fillId="0" borderId="3" xfId="0" applyFont="1" applyBorder="1" applyAlignment="1">
      <alignment wrapText="1"/>
    </xf>
    <xf numFmtId="0" fontId="7" fillId="0" borderId="15" xfId="0" applyFont="1" applyBorder="1" applyAlignment="1">
      <alignment wrapText="1"/>
    </xf>
    <xf numFmtId="0" fontId="10" fillId="0" borderId="8" xfId="0" applyFont="1" applyBorder="1" applyAlignment="1">
      <alignment wrapText="1"/>
    </xf>
    <xf numFmtId="0" fontId="7" fillId="0" borderId="15" xfId="0" applyFont="1" applyBorder="1" applyAlignment="1">
      <alignment horizontal="left" wrapText="1"/>
    </xf>
    <xf numFmtId="0" fontId="10" fillId="0" borderId="9" xfId="0" applyFont="1" applyBorder="1" applyAlignment="1">
      <alignment wrapText="1"/>
    </xf>
    <xf numFmtId="0" fontId="7" fillId="0" borderId="6" xfId="0" applyFont="1" applyBorder="1" applyAlignment="1">
      <alignment horizontal="left" wrapText="1"/>
    </xf>
    <xf numFmtId="0" fontId="12" fillId="0" borderId="6" xfId="0" applyFont="1" applyBorder="1" applyAlignment="1">
      <alignment wrapText="1"/>
    </xf>
    <xf numFmtId="0" fontId="11" fillId="0" borderId="9" xfId="0" applyFont="1" applyBorder="1" applyAlignment="1">
      <alignment wrapText="1"/>
    </xf>
    <xf numFmtId="0" fontId="10" fillId="0" borderId="15" xfId="0" applyFont="1" applyBorder="1" applyAlignment="1">
      <alignment horizontal="center" wrapText="1"/>
    </xf>
    <xf numFmtId="0" fontId="10" fillId="0" borderId="6" xfId="0" applyFont="1" applyBorder="1" applyAlignment="1">
      <alignment wrapText="1"/>
    </xf>
    <xf numFmtId="0" fontId="7" fillId="0" borderId="24" xfId="0" applyFont="1" applyBorder="1" applyAlignment="1">
      <alignment wrapText="1"/>
    </xf>
    <xf numFmtId="0" fontId="7" fillId="0" borderId="6" xfId="0" applyFont="1" applyBorder="1"/>
    <xf numFmtId="0" fontId="13" fillId="0" borderId="6" xfId="0" applyFont="1" applyBorder="1"/>
    <xf numFmtId="2" fontId="6" fillId="0" borderId="17" xfId="0" applyNumberFormat="1" applyFont="1" applyBorder="1" applyAlignment="1">
      <alignment horizontal="center" vertical="center" wrapText="1"/>
    </xf>
    <xf numFmtId="2" fontId="5" fillId="2" borderId="0" xfId="0" applyNumberFormat="1" applyFont="1" applyFill="1" applyAlignment="1">
      <alignment horizontal="center" wrapText="1"/>
    </xf>
    <xf numFmtId="2" fontId="5" fillId="2" borderId="6" xfId="0" applyNumberFormat="1" applyFont="1" applyFill="1" applyBorder="1" applyAlignment="1">
      <alignment horizontal="center" wrapText="1"/>
    </xf>
    <xf numFmtId="0" fontId="4" fillId="0" borderId="0" xfId="0" applyFont="1" applyAlignment="1">
      <alignment wrapText="1"/>
    </xf>
    <xf numFmtId="0" fontId="4" fillId="0" borderId="0" xfId="0" applyFont="1"/>
    <xf numFmtId="0" fontId="5" fillId="0" borderId="0" xfId="0" applyFont="1" applyAlignment="1">
      <alignment horizontal="center"/>
    </xf>
    <xf numFmtId="2" fontId="5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0" fontId="5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6" fillId="0" borderId="0" xfId="0" applyFont="1"/>
    <xf numFmtId="0" fontId="6" fillId="0" borderId="0" xfId="0" applyFont="1" applyAlignment="1">
      <alignment horizontal="center"/>
    </xf>
    <xf numFmtId="2" fontId="6" fillId="0" borderId="0" xfId="0" applyNumberFormat="1" applyFont="1" applyAlignment="1">
      <alignment horizontal="center"/>
    </xf>
    <xf numFmtId="0" fontId="5" fillId="0" borderId="0" xfId="0" applyFont="1"/>
    <xf numFmtId="0" fontId="8" fillId="0" borderId="0" xfId="0" applyFont="1" applyAlignment="1">
      <alignment horizontal="center"/>
    </xf>
    <xf numFmtId="0" fontId="6" fillId="0" borderId="8" xfId="0" applyFont="1" applyBorder="1" applyAlignment="1">
      <alignment horizontal="center" wrapText="1"/>
    </xf>
    <xf numFmtId="0" fontId="6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2" fontId="5" fillId="0" borderId="0" xfId="0" applyNumberFormat="1" applyFont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0" borderId="2" xfId="0" applyFont="1" applyBorder="1" applyAlignment="1">
      <alignment wrapText="1"/>
    </xf>
    <xf numFmtId="0" fontId="5" fillId="0" borderId="3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2" fontId="5" fillId="0" borderId="3" xfId="0" applyNumberFormat="1" applyFont="1" applyBorder="1" applyAlignment="1">
      <alignment horizontal="center" wrapText="1"/>
    </xf>
    <xf numFmtId="2" fontId="5" fillId="0" borderId="2" xfId="0" applyNumberFormat="1" applyFont="1" applyBorder="1" applyAlignment="1">
      <alignment horizontal="center" wrapText="1"/>
    </xf>
    <xf numFmtId="0" fontId="5" fillId="0" borderId="5" xfId="0" applyFont="1" applyBorder="1" applyAlignment="1">
      <alignment wrapText="1"/>
    </xf>
    <xf numFmtId="0" fontId="5" fillId="0" borderId="6" xfId="0" applyFont="1" applyBorder="1" applyAlignment="1">
      <alignment horizontal="center" wrapText="1"/>
    </xf>
    <xf numFmtId="0" fontId="5" fillId="0" borderId="5" xfId="0" applyFont="1" applyBorder="1" applyAlignment="1">
      <alignment horizontal="center" wrapText="1"/>
    </xf>
    <xf numFmtId="0" fontId="5" fillId="0" borderId="15" xfId="0" applyFont="1" applyBorder="1" applyAlignment="1">
      <alignment horizontal="center" wrapText="1"/>
    </xf>
    <xf numFmtId="2" fontId="5" fillId="0" borderId="7" xfId="0" applyNumberFormat="1" applyFont="1" applyBorder="1" applyAlignment="1">
      <alignment horizontal="center" wrapText="1"/>
    </xf>
    <xf numFmtId="2" fontId="5" fillId="0" borderId="8" xfId="0" applyNumberFormat="1" applyFont="1" applyBorder="1" applyAlignment="1">
      <alignment horizontal="center" wrapText="1"/>
    </xf>
    <xf numFmtId="2" fontId="5" fillId="0" borderId="6" xfId="0" applyNumberFormat="1" applyFont="1" applyBorder="1" applyAlignment="1">
      <alignment horizontal="center" wrapText="1"/>
    </xf>
    <xf numFmtId="0" fontId="5" fillId="0" borderId="7" xfId="0" applyFont="1" applyBorder="1" applyAlignment="1">
      <alignment wrapText="1"/>
    </xf>
    <xf numFmtId="0" fontId="5" fillId="0" borderId="8" xfId="0" applyFont="1" applyBorder="1" applyAlignment="1">
      <alignment wrapText="1"/>
    </xf>
    <xf numFmtId="0" fontId="5" fillId="0" borderId="9" xfId="0" applyFont="1" applyBorder="1" applyAlignment="1">
      <alignment horizontal="center" wrapText="1"/>
    </xf>
    <xf numFmtId="2" fontId="5" fillId="0" borderId="9" xfId="0" applyNumberFormat="1" applyFont="1" applyBorder="1" applyAlignment="1">
      <alignment horizontal="center" wrapText="1"/>
    </xf>
    <xf numFmtId="2" fontId="5" fillId="0" borderId="12" xfId="0" applyNumberFormat="1" applyFont="1" applyBorder="1" applyAlignment="1">
      <alignment horizontal="center" wrapText="1"/>
    </xf>
    <xf numFmtId="2" fontId="5" fillId="0" borderId="10" xfId="0" applyNumberFormat="1" applyFont="1" applyBorder="1" applyAlignment="1">
      <alignment horizontal="center" wrapText="1"/>
    </xf>
    <xf numFmtId="0" fontId="6" fillId="0" borderId="2" xfId="0" applyFont="1" applyBorder="1" applyAlignment="1">
      <alignment wrapText="1"/>
    </xf>
    <xf numFmtId="2" fontId="5" fillId="0" borderId="5" xfId="0" applyNumberFormat="1" applyFont="1" applyBorder="1" applyAlignment="1">
      <alignment horizontal="center" wrapText="1"/>
    </xf>
    <xf numFmtId="2" fontId="5" fillId="0" borderId="11" xfId="0" applyNumberFormat="1" applyFont="1" applyBorder="1" applyAlignment="1">
      <alignment horizontal="center" wrapText="1"/>
    </xf>
    <xf numFmtId="2" fontId="5" fillId="0" borderId="1" xfId="0" applyNumberFormat="1" applyFont="1" applyBorder="1" applyAlignment="1">
      <alignment horizontal="center" wrapText="1"/>
    </xf>
    <xf numFmtId="49" fontId="5" fillId="0" borderId="6" xfId="0" applyNumberFormat="1" applyFont="1" applyBorder="1" applyAlignment="1">
      <alignment horizontal="center" wrapText="1"/>
    </xf>
    <xf numFmtId="0" fontId="6" fillId="0" borderId="10" xfId="0" applyFont="1" applyBorder="1" applyAlignment="1">
      <alignment wrapText="1"/>
    </xf>
    <xf numFmtId="0" fontId="5" fillId="0" borderId="12" xfId="0" applyFont="1" applyBorder="1" applyAlignment="1">
      <alignment wrapText="1"/>
    </xf>
    <xf numFmtId="0" fontId="6" fillId="0" borderId="9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2" fontId="6" fillId="0" borderId="9" xfId="0" applyNumberFormat="1" applyFont="1" applyBorder="1" applyAlignment="1">
      <alignment horizontal="center" wrapText="1"/>
    </xf>
    <xf numFmtId="0" fontId="5" fillId="2" borderId="5" xfId="0" applyFont="1" applyFill="1" applyBorder="1" applyAlignment="1">
      <alignment wrapText="1"/>
    </xf>
    <xf numFmtId="0" fontId="5" fillId="2" borderId="0" xfId="0" applyFont="1" applyFill="1" applyAlignment="1">
      <alignment wrapText="1"/>
    </xf>
    <xf numFmtId="0" fontId="5" fillId="2" borderId="6" xfId="0" applyFont="1" applyFill="1" applyBorder="1" applyAlignment="1">
      <alignment horizontal="center" wrapText="1"/>
    </xf>
    <xf numFmtId="49" fontId="5" fillId="0" borderId="0" xfId="0" applyNumberFormat="1" applyFont="1" applyAlignment="1">
      <alignment horizontal="center" wrapText="1"/>
    </xf>
    <xf numFmtId="165" fontId="5" fillId="2" borderId="0" xfId="0" applyNumberFormat="1" applyFont="1" applyFill="1" applyAlignment="1">
      <alignment horizontal="center" wrapText="1"/>
    </xf>
    <xf numFmtId="0" fontId="5" fillId="2" borderId="5" xfId="0" applyFont="1" applyFill="1" applyBorder="1" applyAlignment="1">
      <alignment horizontal="center" wrapText="1"/>
    </xf>
    <xf numFmtId="2" fontId="5" fillId="2" borderId="0" xfId="0" applyNumberFormat="1" applyFont="1" applyFill="1" applyAlignment="1">
      <alignment wrapText="1"/>
    </xf>
    <xf numFmtId="2" fontId="5" fillId="2" borderId="6" xfId="0" applyNumberFormat="1" applyFont="1" applyFill="1" applyBorder="1" applyAlignment="1">
      <alignment wrapText="1"/>
    </xf>
    <xf numFmtId="165" fontId="5" fillId="2" borderId="0" xfId="0" applyNumberFormat="1" applyFont="1" applyFill="1" applyAlignment="1">
      <alignment wrapText="1"/>
    </xf>
    <xf numFmtId="0" fontId="4" fillId="2" borderId="0" xfId="0" applyFont="1" applyFill="1" applyAlignment="1">
      <alignment wrapText="1"/>
    </xf>
    <xf numFmtId="2" fontId="5" fillId="2" borderId="5" xfId="0" applyNumberFormat="1" applyFont="1" applyFill="1" applyBorder="1" applyAlignment="1">
      <alignment horizontal="center" wrapText="1"/>
    </xf>
    <xf numFmtId="0" fontId="4" fillId="0" borderId="14" xfId="0" applyFont="1" applyBorder="1" applyAlignment="1">
      <alignment wrapText="1"/>
    </xf>
    <xf numFmtId="1" fontId="5" fillId="0" borderId="6" xfId="0" applyNumberFormat="1" applyFont="1" applyBorder="1" applyAlignment="1">
      <alignment horizontal="center" wrapText="1"/>
    </xf>
    <xf numFmtId="0" fontId="5" fillId="0" borderId="14" xfId="0" applyFont="1" applyBorder="1" applyAlignment="1">
      <alignment wrapText="1"/>
    </xf>
    <xf numFmtId="2" fontId="5" fillId="0" borderId="15" xfId="0" applyNumberFormat="1" applyFont="1" applyBorder="1" applyAlignment="1">
      <alignment horizontal="center" wrapText="1"/>
    </xf>
    <xf numFmtId="0" fontId="5" fillId="0" borderId="12" xfId="0" applyFont="1" applyBorder="1" applyAlignment="1">
      <alignment horizontal="center" wrapText="1"/>
    </xf>
    <xf numFmtId="2" fontId="6" fillId="0" borderId="12" xfId="0" applyNumberFormat="1" applyFont="1" applyBorder="1" applyAlignment="1">
      <alignment horizontal="center" wrapText="1"/>
    </xf>
    <xf numFmtId="0" fontId="8" fillId="0" borderId="0" xfId="0" applyFont="1" applyAlignment="1">
      <alignment wrapText="1"/>
    </xf>
    <xf numFmtId="0" fontId="8" fillId="0" borderId="9" xfId="0" applyFont="1" applyBorder="1" applyAlignment="1">
      <alignment horizontal="center" wrapText="1"/>
    </xf>
    <xf numFmtId="2" fontId="8" fillId="0" borderId="9" xfId="0" applyNumberFormat="1" applyFont="1" applyBorder="1" applyAlignment="1">
      <alignment horizontal="center" wrapText="1"/>
    </xf>
    <xf numFmtId="0" fontId="6" fillId="0" borderId="5" xfId="0" applyFont="1" applyBorder="1" applyAlignment="1">
      <alignment wrapText="1"/>
    </xf>
    <xf numFmtId="2" fontId="8" fillId="0" borderId="0" xfId="0" applyNumberFormat="1" applyFont="1" applyAlignment="1">
      <alignment horizontal="center" wrapText="1"/>
    </xf>
    <xf numFmtId="2" fontId="8" fillId="0" borderId="6" xfId="0" applyNumberFormat="1" applyFont="1" applyBorder="1" applyAlignment="1">
      <alignment horizontal="center" wrapText="1"/>
    </xf>
    <xf numFmtId="2" fontId="5" fillId="0" borderId="6" xfId="0" applyNumberFormat="1" applyFont="1" applyBorder="1" applyAlignment="1">
      <alignment horizontal="center"/>
    </xf>
    <xf numFmtId="0" fontId="5" fillId="0" borderId="12" xfId="0" applyFont="1" applyBorder="1"/>
    <xf numFmtId="2" fontId="6" fillId="0" borderId="9" xfId="0" applyNumberFormat="1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2" fontId="6" fillId="0" borderId="10" xfId="0" applyNumberFormat="1" applyFont="1" applyBorder="1" applyAlignment="1">
      <alignment horizontal="center"/>
    </xf>
    <xf numFmtId="0" fontId="6" fillId="0" borderId="12" xfId="0" applyFont="1" applyBorder="1" applyAlignment="1">
      <alignment wrapText="1"/>
    </xf>
    <xf numFmtId="49" fontId="5" fillId="0" borderId="2" xfId="0" applyNumberFormat="1" applyFont="1" applyBorder="1" applyAlignment="1">
      <alignment horizontal="center" wrapText="1"/>
    </xf>
    <xf numFmtId="0" fontId="6" fillId="0" borderId="8" xfId="0" applyFont="1" applyBorder="1" applyAlignment="1">
      <alignment wrapText="1"/>
    </xf>
    <xf numFmtId="0" fontId="5" fillId="0" borderId="4" xfId="0" applyFont="1" applyBorder="1" applyAlignment="1">
      <alignment horizontal="center" wrapText="1"/>
    </xf>
    <xf numFmtId="0" fontId="5" fillId="0" borderId="11" xfId="0" applyFont="1" applyBorder="1" applyAlignment="1">
      <alignment horizontal="center" wrapText="1"/>
    </xf>
    <xf numFmtId="0" fontId="6" fillId="0" borderId="12" xfId="0" applyFont="1" applyBorder="1" applyAlignment="1">
      <alignment horizontal="center" wrapText="1"/>
    </xf>
    <xf numFmtId="2" fontId="6" fillId="0" borderId="10" xfId="0" applyNumberFormat="1" applyFont="1" applyBorder="1" applyAlignment="1">
      <alignment horizontal="center" wrapText="1"/>
    </xf>
    <xf numFmtId="0" fontId="8" fillId="0" borderId="12" xfId="0" applyFont="1" applyBorder="1" applyAlignment="1">
      <alignment wrapText="1"/>
    </xf>
    <xf numFmtId="2" fontId="8" fillId="0" borderId="10" xfId="0" applyNumberFormat="1" applyFont="1" applyBorder="1" applyAlignment="1">
      <alignment horizontal="center" wrapText="1"/>
    </xf>
    <xf numFmtId="49" fontId="5" fillId="0" borderId="3" xfId="0" applyNumberFormat="1" applyFont="1" applyBorder="1" applyAlignment="1">
      <alignment horizontal="center" wrapText="1"/>
    </xf>
    <xf numFmtId="164" fontId="5" fillId="0" borderId="6" xfId="0" applyNumberFormat="1" applyFont="1" applyBorder="1" applyAlignment="1">
      <alignment horizontal="center" wrapText="1"/>
    </xf>
    <xf numFmtId="0" fontId="5" fillId="0" borderId="6" xfId="0" applyFont="1" applyBorder="1" applyAlignment="1">
      <alignment horizontal="center"/>
    </xf>
    <xf numFmtId="1" fontId="6" fillId="0" borderId="9" xfId="0" applyNumberFormat="1" applyFont="1" applyBorder="1" applyAlignment="1">
      <alignment horizontal="center" wrapText="1"/>
    </xf>
    <xf numFmtId="0" fontId="6" fillId="0" borderId="10" xfId="0" applyFont="1" applyBorder="1" applyAlignment="1">
      <alignment horizontal="center" wrapText="1"/>
    </xf>
    <xf numFmtId="0" fontId="5" fillId="0" borderId="5" xfId="0" applyFont="1" applyBorder="1" applyAlignment="1">
      <alignment horizontal="center"/>
    </xf>
    <xf numFmtId="0" fontId="5" fillId="0" borderId="5" xfId="0" applyFont="1" applyBorder="1" applyAlignment="1">
      <alignment horizontal="left" wrapText="1"/>
    </xf>
    <xf numFmtId="2" fontId="5" fillId="0" borderId="11" xfId="0" applyNumberFormat="1" applyFont="1" applyBorder="1" applyAlignment="1">
      <alignment horizontal="center"/>
    </xf>
    <xf numFmtId="2" fontId="5" fillId="0" borderId="5" xfId="0" applyNumberFormat="1" applyFont="1" applyBorder="1" applyAlignment="1">
      <alignment horizontal="center"/>
    </xf>
    <xf numFmtId="0" fontId="5" fillId="0" borderId="0" xfId="0" applyFont="1" applyAlignment="1">
      <alignment horizontal="left" wrapText="1"/>
    </xf>
    <xf numFmtId="0" fontId="4" fillId="0" borderId="0" xfId="0" applyFont="1" applyAlignment="1">
      <alignment horizontal="left" wrapText="1"/>
    </xf>
    <xf numFmtId="0" fontId="8" fillId="0" borderId="0" xfId="0" applyFont="1" applyAlignment="1">
      <alignment horizontal="center" wrapText="1"/>
    </xf>
    <xf numFmtId="164" fontId="5" fillId="0" borderId="5" xfId="0" applyNumberFormat="1" applyFont="1" applyBorder="1" applyAlignment="1">
      <alignment horizontal="center" wrapText="1"/>
    </xf>
    <xf numFmtId="164" fontId="5" fillId="0" borderId="0" xfId="0" applyNumberFormat="1" applyFont="1" applyAlignment="1">
      <alignment horizontal="center" wrapText="1"/>
    </xf>
    <xf numFmtId="0" fontId="6" fillId="0" borderId="9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2" fontId="6" fillId="0" borderId="0" xfId="0" applyNumberFormat="1" applyFont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2" fontId="5" fillId="0" borderId="4" xfId="0" applyNumberFormat="1" applyFont="1" applyBorder="1" applyAlignment="1">
      <alignment horizontal="center" wrapText="1"/>
    </xf>
    <xf numFmtId="49" fontId="5" fillId="0" borderId="6" xfId="0" applyNumberFormat="1" applyFont="1" applyBorder="1" applyAlignment="1">
      <alignment horizontal="center"/>
    </xf>
    <xf numFmtId="49" fontId="5" fillId="0" borderId="5" xfId="0" applyNumberFormat="1" applyFont="1" applyBorder="1" applyAlignment="1">
      <alignment horizontal="center" wrapText="1"/>
    </xf>
    <xf numFmtId="2" fontId="4" fillId="0" borderId="5" xfId="0" applyNumberFormat="1" applyFont="1" applyBorder="1" applyAlignment="1">
      <alignment horizontal="center" wrapText="1"/>
    </xf>
    <xf numFmtId="2" fontId="4" fillId="0" borderId="6" xfId="0" applyNumberFormat="1" applyFont="1" applyBorder="1" applyAlignment="1">
      <alignment horizontal="center" wrapText="1"/>
    </xf>
    <xf numFmtId="2" fontId="4" fillId="0" borderId="0" xfId="0" applyNumberFormat="1" applyFont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49" fontId="4" fillId="0" borderId="0" xfId="0" applyNumberFormat="1" applyFont="1" applyAlignment="1">
      <alignment horizontal="center" wrapText="1"/>
    </xf>
    <xf numFmtId="49" fontId="4" fillId="0" borderId="6" xfId="0" applyNumberFormat="1" applyFont="1" applyBorder="1" applyAlignment="1">
      <alignment horizontal="center" wrapText="1"/>
    </xf>
    <xf numFmtId="0" fontId="5" fillId="0" borderId="17" xfId="0" applyFont="1" applyBorder="1" applyAlignment="1">
      <alignment horizontal="center" wrapText="1"/>
    </xf>
    <xf numFmtId="0" fontId="5" fillId="0" borderId="15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2" fontId="5" fillId="0" borderId="15" xfId="0" applyNumberFormat="1" applyFont="1" applyBorder="1" applyAlignment="1">
      <alignment horizontal="center"/>
    </xf>
    <xf numFmtId="0" fontId="5" fillId="0" borderId="16" xfId="0" applyFont="1" applyBorder="1" applyAlignment="1">
      <alignment horizontal="center" wrapText="1"/>
    </xf>
    <xf numFmtId="0" fontId="6" fillId="0" borderId="1" xfId="0" applyFont="1" applyBorder="1" applyAlignment="1">
      <alignment horizontal="left" wrapText="1"/>
    </xf>
    <xf numFmtId="0" fontId="6" fillId="0" borderId="2" xfId="0" applyFont="1" applyBorder="1" applyAlignment="1">
      <alignment horizontal="left" wrapText="1"/>
    </xf>
    <xf numFmtId="2" fontId="6" fillId="0" borderId="2" xfId="0" applyNumberFormat="1" applyFont="1" applyBorder="1" applyAlignment="1">
      <alignment horizontal="center" wrapText="1"/>
    </xf>
    <xf numFmtId="2" fontId="6" fillId="0" borderId="3" xfId="0" applyNumberFormat="1" applyFont="1" applyBorder="1" applyAlignment="1">
      <alignment horizontal="center" wrapText="1"/>
    </xf>
    <xf numFmtId="2" fontId="4" fillId="0" borderId="11" xfId="0" applyNumberFormat="1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164" fontId="4" fillId="0" borderId="0" xfId="0" applyNumberFormat="1" applyFont="1" applyAlignment="1">
      <alignment horizontal="center" wrapText="1"/>
    </xf>
    <xf numFmtId="164" fontId="4" fillId="0" borderId="6" xfId="0" applyNumberFormat="1" applyFont="1" applyBorder="1" applyAlignment="1">
      <alignment horizontal="center" wrapText="1"/>
    </xf>
    <xf numFmtId="0" fontId="5" fillId="0" borderId="8" xfId="0" applyFont="1" applyBorder="1" applyAlignment="1">
      <alignment horizontal="center" wrapText="1"/>
    </xf>
    <xf numFmtId="0" fontId="8" fillId="0" borderId="10" xfId="0" applyFont="1" applyBorder="1" applyAlignment="1">
      <alignment wrapText="1"/>
    </xf>
    <xf numFmtId="0" fontId="8" fillId="0" borderId="12" xfId="0" applyFont="1" applyBorder="1" applyAlignment="1">
      <alignment horizontal="center" wrapText="1"/>
    </xf>
    <xf numFmtId="0" fontId="6" fillId="0" borderId="7" xfId="0" applyFont="1" applyBorder="1" applyAlignment="1">
      <alignment wrapText="1"/>
    </xf>
    <xf numFmtId="0" fontId="6" fillId="0" borderId="15" xfId="0" applyFont="1" applyBorder="1" applyAlignment="1">
      <alignment horizontal="center" wrapText="1"/>
    </xf>
    <xf numFmtId="2" fontId="6" fillId="0" borderId="15" xfId="0" applyNumberFormat="1" applyFont="1" applyBorder="1" applyAlignment="1">
      <alignment horizontal="center" wrapText="1"/>
    </xf>
    <xf numFmtId="0" fontId="9" fillId="0" borderId="6" xfId="0" applyFont="1" applyBorder="1" applyAlignment="1">
      <alignment horizontal="center"/>
    </xf>
    <xf numFmtId="0" fontId="8" fillId="0" borderId="0" xfId="0" applyFont="1" applyAlignment="1">
      <alignment horizontal="left" wrapText="1"/>
    </xf>
    <xf numFmtId="0" fontId="8" fillId="0" borderId="6" xfId="0" applyFont="1" applyBorder="1" applyAlignment="1">
      <alignment horizontal="center"/>
    </xf>
    <xf numFmtId="2" fontId="8" fillId="0" borderId="3" xfId="0" applyNumberFormat="1" applyFont="1" applyBorder="1" applyAlignment="1">
      <alignment horizontal="center" wrapText="1"/>
    </xf>
    <xf numFmtId="0" fontId="6" fillId="0" borderId="12" xfId="0" applyFont="1" applyBorder="1"/>
    <xf numFmtId="0" fontId="6" fillId="0" borderId="2" xfId="0" applyFont="1" applyBorder="1" applyAlignment="1">
      <alignment horizontal="center"/>
    </xf>
    <xf numFmtId="49" fontId="8" fillId="0" borderId="0" xfId="0" applyNumberFormat="1" applyFont="1" applyAlignment="1">
      <alignment horizontal="center" wrapText="1"/>
    </xf>
    <xf numFmtId="0" fontId="9" fillId="0" borderId="0" xfId="0" applyFont="1" applyAlignment="1">
      <alignment wrapText="1"/>
    </xf>
    <xf numFmtId="0" fontId="9" fillId="0" borderId="0" xfId="0" applyFont="1" applyAlignment="1">
      <alignment horizontal="center"/>
    </xf>
    <xf numFmtId="0" fontId="6" fillId="0" borderId="6" xfId="0" applyFont="1" applyBorder="1" applyAlignment="1">
      <alignment horizontal="center" wrapText="1"/>
    </xf>
    <xf numFmtId="0" fontId="5" fillId="0" borderId="25" xfId="0" applyFont="1" applyBorder="1" applyAlignment="1">
      <alignment horizontal="center" wrapText="1"/>
    </xf>
    <xf numFmtId="2" fontId="5" fillId="0" borderId="3" xfId="0" applyNumberFormat="1" applyFont="1" applyBorder="1" applyAlignment="1">
      <alignment horizontal="center"/>
    </xf>
    <xf numFmtId="2" fontId="6" fillId="0" borderId="17" xfId="0" applyNumberFormat="1" applyFont="1" applyBorder="1" applyAlignment="1">
      <alignment horizontal="center" wrapText="1"/>
    </xf>
    <xf numFmtId="0" fontId="6" fillId="0" borderId="1" xfId="0" applyFont="1" applyBorder="1" applyAlignment="1">
      <alignment wrapText="1"/>
    </xf>
    <xf numFmtId="2" fontId="5" fillId="0" borderId="17" xfId="0" applyNumberFormat="1" applyFont="1" applyBorder="1" applyAlignment="1">
      <alignment horizontal="center" wrapText="1"/>
    </xf>
    <xf numFmtId="1" fontId="5" fillId="0" borderId="0" xfId="0" applyNumberFormat="1" applyFont="1" applyAlignment="1">
      <alignment horizontal="center" wrapText="1"/>
    </xf>
    <xf numFmtId="0" fontId="9" fillId="0" borderId="0" xfId="0" applyFont="1"/>
    <xf numFmtId="2" fontId="7" fillId="2" borderId="6" xfId="0" applyNumberFormat="1" applyFont="1" applyFill="1" applyBorder="1" applyAlignment="1">
      <alignment wrapText="1"/>
    </xf>
    <xf numFmtId="0" fontId="13" fillId="0" borderId="0" xfId="0" applyFont="1"/>
    <xf numFmtId="165" fontId="5" fillId="2" borderId="0" xfId="0" applyNumberFormat="1" applyFont="1" applyFill="1" applyAlignment="1">
      <alignment horizontal="center" vertical="center" wrapText="1"/>
    </xf>
    <xf numFmtId="1" fontId="5" fillId="0" borderId="5" xfId="0" applyNumberFormat="1" applyFont="1" applyBorder="1" applyAlignment="1">
      <alignment horizontal="center" vertical="center" wrapText="1"/>
    </xf>
    <xf numFmtId="0" fontId="14" fillId="0" borderId="6" xfId="0" applyFont="1" applyBorder="1" applyAlignment="1">
      <alignment vertical="center" wrapText="1"/>
    </xf>
    <xf numFmtId="0" fontId="14" fillId="0" borderId="0" xfId="0" applyFont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14" fillId="0" borderId="9" xfId="0" applyFont="1" applyBorder="1" applyAlignment="1">
      <alignment vertical="center" wrapText="1"/>
    </xf>
    <xf numFmtId="0" fontId="15" fillId="0" borderId="9" xfId="0" applyFont="1" applyBorder="1" applyAlignment="1">
      <alignment vertical="center" wrapText="1"/>
    </xf>
    <xf numFmtId="0" fontId="14" fillId="2" borderId="6" xfId="0" applyFont="1" applyFill="1" applyBorder="1" applyAlignment="1">
      <alignment vertical="center" wrapText="1"/>
    </xf>
    <xf numFmtId="0" fontId="14" fillId="2" borderId="6" xfId="0" applyFont="1" applyFill="1" applyBorder="1" applyAlignment="1">
      <alignment horizontal="left" vertical="center" wrapText="1"/>
    </xf>
    <xf numFmtId="0" fontId="14" fillId="0" borderId="15" xfId="0" applyFont="1" applyBorder="1" applyAlignment="1">
      <alignment vertical="center" wrapText="1"/>
    </xf>
    <xf numFmtId="2" fontId="15" fillId="0" borderId="9" xfId="0" applyNumberFormat="1" applyFont="1" applyBorder="1" applyAlignment="1">
      <alignment vertical="center" wrapText="1"/>
    </xf>
    <xf numFmtId="0" fontId="14" fillId="0" borderId="8" xfId="0" applyFont="1" applyBorder="1" applyAlignment="1">
      <alignment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2" fontId="16" fillId="0" borderId="9" xfId="0" applyNumberFormat="1" applyFont="1" applyBorder="1" applyAlignment="1">
      <alignment horizontal="center" vertical="center" wrapText="1"/>
    </xf>
    <xf numFmtId="0" fontId="15" fillId="0" borderId="15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2" fontId="14" fillId="0" borderId="6" xfId="0" applyNumberFormat="1" applyFont="1" applyBorder="1" applyAlignment="1">
      <alignment horizontal="center" vertical="center" wrapText="1"/>
    </xf>
    <xf numFmtId="0" fontId="14" fillId="0" borderId="11" xfId="0" applyFont="1" applyBorder="1" applyAlignment="1">
      <alignment vertical="center" wrapText="1"/>
    </xf>
    <xf numFmtId="0" fontId="14" fillId="0" borderId="16" xfId="0" applyFont="1" applyBorder="1" applyAlignment="1">
      <alignment vertical="center" wrapText="1"/>
    </xf>
    <xf numFmtId="2" fontId="16" fillId="0" borderId="9" xfId="0" applyNumberFormat="1" applyFont="1" applyBorder="1" applyAlignment="1">
      <alignment horizontal="center" vertical="center"/>
    </xf>
    <xf numFmtId="0" fontId="16" fillId="0" borderId="19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4" fillId="0" borderId="6" xfId="0" applyFont="1" applyBorder="1" applyAlignment="1">
      <alignment vertical="center"/>
    </xf>
    <xf numFmtId="0" fontId="16" fillId="0" borderId="6" xfId="0" applyFont="1" applyBorder="1" applyAlignment="1">
      <alignment vertical="center" wrapText="1"/>
    </xf>
    <xf numFmtId="2" fontId="18" fillId="0" borderId="9" xfId="0" applyNumberFormat="1" applyFont="1" applyBorder="1" applyAlignment="1">
      <alignment horizontal="center" vertical="center" wrapText="1"/>
    </xf>
    <xf numFmtId="0" fontId="15" fillId="0" borderId="3" xfId="0" applyFont="1" applyBorder="1" applyAlignment="1">
      <alignment vertical="center" wrapText="1"/>
    </xf>
    <xf numFmtId="0" fontId="14" fillId="2" borderId="6" xfId="0" applyFont="1" applyFill="1" applyBorder="1" applyAlignment="1">
      <alignment wrapText="1"/>
    </xf>
    <xf numFmtId="0" fontId="15" fillId="0" borderId="17" xfId="0" applyFont="1" applyBorder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4" fillId="0" borderId="22" xfId="0" applyFont="1" applyBorder="1" applyAlignment="1">
      <alignment vertical="center" wrapText="1"/>
    </xf>
    <xf numFmtId="0" fontId="16" fillId="0" borderId="15" xfId="0" applyFont="1" applyBorder="1" applyAlignment="1">
      <alignment horizontal="center" vertical="center" wrapText="1"/>
    </xf>
    <xf numFmtId="0" fontId="17" fillId="0" borderId="0" xfId="0" applyFont="1" applyAlignment="1">
      <alignment vertical="center"/>
    </xf>
    <xf numFmtId="0" fontId="7" fillId="0" borderId="17" xfId="0" applyFont="1" applyBorder="1" applyAlignment="1">
      <alignment wrapText="1"/>
    </xf>
    <xf numFmtId="1" fontId="6" fillId="0" borderId="9" xfId="0" applyNumberFormat="1" applyFont="1" applyBorder="1" applyAlignment="1">
      <alignment horizontal="center"/>
    </xf>
    <xf numFmtId="0" fontId="7" fillId="0" borderId="11" xfId="0" applyFont="1" applyBorder="1" applyAlignment="1">
      <alignment horizontal="center" wrapText="1"/>
    </xf>
    <xf numFmtId="0" fontId="14" fillId="0" borderId="5" xfId="0" applyFont="1" applyBorder="1" applyAlignment="1">
      <alignment vertical="center" wrapText="1"/>
    </xf>
    <xf numFmtId="0" fontId="0" fillId="0" borderId="5" xfId="0" applyBorder="1" applyAlignment="1">
      <alignment vertical="center"/>
    </xf>
    <xf numFmtId="1" fontId="6" fillId="0" borderId="9" xfId="0" applyNumberFormat="1" applyFont="1" applyBorder="1" applyAlignment="1">
      <alignment horizontal="center" vertical="center" wrapText="1"/>
    </xf>
    <xf numFmtId="1" fontId="6" fillId="0" borderId="9" xfId="0" applyNumberFormat="1" applyFont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7" fillId="2" borderId="6" xfId="0" applyFont="1" applyFill="1" applyBorder="1" applyAlignment="1">
      <alignment horizontal="left" vertical="center" wrapText="1"/>
    </xf>
    <xf numFmtId="0" fontId="0" fillId="2" borderId="0" xfId="0" applyFill="1"/>
    <xf numFmtId="2" fontId="5" fillId="2" borderId="0" xfId="0" applyNumberFormat="1" applyFont="1" applyFill="1" applyAlignment="1">
      <alignment horizontal="center" vertical="center"/>
    </xf>
    <xf numFmtId="2" fontId="5" fillId="2" borderId="6" xfId="0" applyNumberFormat="1" applyFont="1" applyFill="1" applyBorder="1" applyAlignment="1">
      <alignment horizontal="center" vertical="center"/>
    </xf>
    <xf numFmtId="2" fontId="5" fillId="2" borderId="11" xfId="0" applyNumberFormat="1" applyFont="1" applyFill="1" applyBorder="1" applyAlignment="1">
      <alignment horizontal="center" wrapText="1"/>
    </xf>
    <xf numFmtId="0" fontId="3" fillId="2" borderId="5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horizontal="center" vertical="center" wrapText="1"/>
    </xf>
    <xf numFmtId="2" fontId="3" fillId="2" borderId="0" xfId="0" applyNumberFormat="1" applyFont="1" applyFill="1" applyAlignment="1">
      <alignment horizontal="center" vertical="center" wrapText="1"/>
    </xf>
    <xf numFmtId="2" fontId="3" fillId="2" borderId="6" xfId="0" applyNumberFormat="1" applyFont="1" applyFill="1" applyBorder="1" applyAlignment="1">
      <alignment horizontal="center" vertical="center" wrapText="1"/>
    </xf>
    <xf numFmtId="0" fontId="9" fillId="2" borderId="0" xfId="0" applyFont="1" applyFill="1"/>
    <xf numFmtId="0" fontId="0" fillId="0" borderId="6" xfId="0" applyBorder="1" applyAlignment="1">
      <alignment vertical="center"/>
    </xf>
    <xf numFmtId="49" fontId="5" fillId="2" borderId="6" xfId="0" applyNumberFormat="1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vertical="center" wrapText="1"/>
    </xf>
    <xf numFmtId="0" fontId="0" fillId="2" borderId="0" xfId="0" applyFill="1" applyAlignment="1">
      <alignment vertical="center"/>
    </xf>
    <xf numFmtId="2" fontId="5" fillId="2" borderId="0" xfId="0" applyNumberFormat="1" applyFont="1" applyFill="1" applyAlignment="1">
      <alignment horizontal="center"/>
    </xf>
    <xf numFmtId="2" fontId="5" fillId="2" borderId="6" xfId="0" applyNumberFormat="1" applyFont="1" applyFill="1" applyBorder="1" applyAlignment="1">
      <alignment horizontal="center"/>
    </xf>
    <xf numFmtId="2" fontId="3" fillId="2" borderId="6" xfId="0" applyNumberFormat="1" applyFont="1" applyFill="1" applyBorder="1" applyAlignment="1">
      <alignment horizont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2" fontId="5" fillId="2" borderId="6" xfId="0" applyNumberFormat="1" applyFont="1" applyFill="1" applyBorder="1" applyAlignment="1">
      <alignment vertical="center" wrapText="1"/>
    </xf>
    <xf numFmtId="0" fontId="5" fillId="2" borderId="5" xfId="0" applyFont="1" applyFill="1" applyBorder="1" applyAlignment="1">
      <alignment vertical="center"/>
    </xf>
    <xf numFmtId="2" fontId="5" fillId="2" borderId="0" xfId="0" applyNumberFormat="1" applyFont="1" applyFill="1" applyAlignment="1">
      <alignment vertical="center"/>
    </xf>
    <xf numFmtId="0" fontId="14" fillId="2" borderId="15" xfId="0" applyFont="1" applyFill="1" applyBorder="1" applyAlignment="1">
      <alignment vertical="center" wrapText="1"/>
    </xf>
    <xf numFmtId="0" fontId="5" fillId="2" borderId="7" xfId="0" applyFont="1" applyFill="1" applyBorder="1" applyAlignment="1">
      <alignment vertical="center" wrapText="1"/>
    </xf>
    <xf numFmtId="0" fontId="5" fillId="2" borderId="8" xfId="0" applyFont="1" applyFill="1" applyBorder="1" applyAlignment="1">
      <alignment vertical="center" wrapText="1"/>
    </xf>
    <xf numFmtId="0" fontId="5" fillId="2" borderId="7" xfId="0" applyFont="1" applyFill="1" applyBorder="1" applyAlignment="1">
      <alignment horizontal="center" vertical="center" wrapText="1"/>
    </xf>
    <xf numFmtId="2" fontId="5" fillId="2" borderId="15" xfId="0" applyNumberFormat="1" applyFont="1" applyFill="1" applyBorder="1" applyAlignment="1">
      <alignment horizontal="center" vertical="center" wrapText="1"/>
    </xf>
    <xf numFmtId="2" fontId="5" fillId="2" borderId="8" xfId="0" applyNumberFormat="1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vertical="center" wrapText="1"/>
    </xf>
    <xf numFmtId="0" fontId="8" fillId="2" borderId="12" xfId="0" applyFont="1" applyFill="1" applyBorder="1" applyAlignment="1">
      <alignment vertical="center" wrapText="1"/>
    </xf>
    <xf numFmtId="0" fontId="6" fillId="2" borderId="9" xfId="0" applyFont="1" applyFill="1" applyBorder="1" applyAlignment="1">
      <alignment horizontal="center" vertical="center" wrapText="1"/>
    </xf>
    <xf numFmtId="2" fontId="8" fillId="2" borderId="12" xfId="0" applyNumberFormat="1" applyFont="1" applyFill="1" applyBorder="1" applyAlignment="1">
      <alignment horizontal="center" vertical="center" wrapText="1"/>
    </xf>
    <xf numFmtId="2" fontId="8" fillId="2" borderId="9" xfId="0" applyNumberFormat="1" applyFont="1" applyFill="1" applyBorder="1" applyAlignment="1">
      <alignment horizontal="center" vertical="center" wrapText="1"/>
    </xf>
    <xf numFmtId="2" fontId="6" fillId="2" borderId="9" xfId="0" applyNumberFormat="1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vertical="center" wrapText="1"/>
    </xf>
    <xf numFmtId="0" fontId="6" fillId="2" borderId="0" xfId="0" applyFont="1" applyFill="1" applyAlignment="1">
      <alignment horizontal="center" vertical="center"/>
    </xf>
    <xf numFmtId="2" fontId="8" fillId="2" borderId="10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/>
    <xf numFmtId="2" fontId="5" fillId="2" borderId="5" xfId="0" applyNumberFormat="1" applyFont="1" applyFill="1" applyBorder="1" applyAlignment="1">
      <alignment vertical="center" wrapText="1"/>
    </xf>
    <xf numFmtId="0" fontId="5" fillId="2" borderId="12" xfId="0" applyFont="1" applyFill="1" applyBorder="1" applyAlignment="1">
      <alignment vertical="center" wrapText="1"/>
    </xf>
    <xf numFmtId="2" fontId="6" fillId="2" borderId="12" xfId="0" applyNumberFormat="1" applyFont="1" applyFill="1" applyBorder="1" applyAlignment="1">
      <alignment horizontal="center" vertical="center" wrapText="1"/>
    </xf>
    <xf numFmtId="2" fontId="18" fillId="2" borderId="9" xfId="0" applyNumberFormat="1" applyFont="1" applyFill="1" applyBorder="1" applyAlignment="1">
      <alignment horizontal="center" vertical="center" wrapText="1"/>
    </xf>
    <xf numFmtId="0" fontId="8" fillId="2" borderId="0" xfId="0" applyFont="1" applyFill="1" applyAlignment="1">
      <alignment vertical="center" wrapText="1"/>
    </xf>
    <xf numFmtId="2" fontId="8" fillId="2" borderId="6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wrapText="1"/>
    </xf>
    <xf numFmtId="49" fontId="5" fillId="2" borderId="6" xfId="0" applyNumberFormat="1" applyFont="1" applyFill="1" applyBorder="1" applyAlignment="1">
      <alignment horizontal="center" wrapText="1"/>
    </xf>
    <xf numFmtId="0" fontId="0" fillId="0" borderId="3" xfId="0" applyBorder="1" applyAlignment="1">
      <alignment vertical="center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3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left" vertical="center"/>
    </xf>
    <xf numFmtId="2" fontId="19" fillId="2" borderId="0" xfId="0" applyNumberFormat="1" applyFont="1" applyFill="1" applyAlignment="1">
      <alignment horizontal="center" vertical="center"/>
    </xf>
    <xf numFmtId="2" fontId="14" fillId="2" borderId="6" xfId="0" applyNumberFormat="1" applyFont="1" applyFill="1" applyBorder="1" applyAlignment="1">
      <alignment horizontal="left" vertical="center" wrapText="1"/>
    </xf>
    <xf numFmtId="0" fontId="0" fillId="2" borderId="0" xfId="0" applyFill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2" fontId="14" fillId="2" borderId="6" xfId="0" applyNumberFormat="1" applyFont="1" applyFill="1" applyBorder="1" applyAlignment="1">
      <alignment horizontal="center" vertical="center" wrapText="1"/>
    </xf>
    <xf numFmtId="164" fontId="5" fillId="2" borderId="6" xfId="0" applyNumberFormat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2" borderId="5" xfId="0" applyFont="1" applyFill="1" applyBorder="1" applyAlignment="1">
      <alignment horizontal="left" wrapText="1"/>
    </xf>
    <xf numFmtId="0" fontId="9" fillId="2" borderId="0" xfId="0" applyFont="1" applyFill="1" applyAlignment="1">
      <alignment horizontal="center"/>
    </xf>
    <xf numFmtId="0" fontId="9" fillId="2" borderId="6" xfId="0" applyFont="1" applyFill="1" applyBorder="1" applyAlignment="1">
      <alignment horizontal="center"/>
    </xf>
    <xf numFmtId="49" fontId="5" fillId="2" borderId="0" xfId="0" applyNumberFormat="1" applyFont="1" applyFill="1" applyAlignment="1">
      <alignment horizontal="center" wrapText="1"/>
    </xf>
    <xf numFmtId="0" fontId="9" fillId="2" borderId="0" xfId="0" applyFont="1" applyFill="1" applyAlignment="1">
      <alignment vertical="center"/>
    </xf>
    <xf numFmtId="2" fontId="3" fillId="2" borderId="6" xfId="0" applyNumberFormat="1" applyFont="1" applyFill="1" applyBorder="1" applyAlignment="1">
      <alignment horizontal="left" wrapText="1"/>
    </xf>
    <xf numFmtId="0" fontId="12" fillId="2" borderId="0" xfId="1" applyFont="1" applyFill="1" applyAlignment="1">
      <alignment horizontal="left"/>
    </xf>
    <xf numFmtId="0" fontId="0" fillId="2" borderId="5" xfId="0" applyFill="1" applyBorder="1"/>
    <xf numFmtId="0" fontId="4" fillId="2" borderId="0" xfId="0" applyFont="1" applyFill="1" applyAlignment="1">
      <alignment horizontal="left" wrapText="1"/>
    </xf>
    <xf numFmtId="2" fontId="4" fillId="2" borderId="6" xfId="0" applyNumberFormat="1" applyFont="1" applyFill="1" applyBorder="1" applyAlignment="1">
      <alignment horizontal="center" wrapText="1"/>
    </xf>
    <xf numFmtId="2" fontId="4" fillId="2" borderId="0" xfId="0" applyNumberFormat="1" applyFont="1" applyFill="1" applyAlignment="1">
      <alignment horizontal="center" wrapText="1"/>
    </xf>
    <xf numFmtId="0" fontId="7" fillId="2" borderId="6" xfId="0" applyFont="1" applyFill="1" applyBorder="1" applyAlignment="1">
      <alignment horizontal="left" wrapText="1"/>
    </xf>
    <xf numFmtId="0" fontId="10" fillId="2" borderId="6" xfId="0" applyFont="1" applyFill="1" applyBorder="1" applyAlignment="1">
      <alignment wrapText="1"/>
    </xf>
    <xf numFmtId="0" fontId="5" fillId="2" borderId="15" xfId="0" applyFont="1" applyFill="1" applyBorder="1" applyAlignment="1">
      <alignment horizontal="center" wrapText="1"/>
    </xf>
    <xf numFmtId="0" fontId="4" fillId="2" borderId="5" xfId="0" applyFont="1" applyFill="1" applyBorder="1" applyAlignment="1">
      <alignment wrapText="1"/>
    </xf>
    <xf numFmtId="0" fontId="4" fillId="2" borderId="6" xfId="0" applyFont="1" applyFill="1" applyBorder="1" applyAlignment="1">
      <alignment horizontal="center" wrapText="1"/>
    </xf>
    <xf numFmtId="0" fontId="8" fillId="2" borderId="6" xfId="0" applyFont="1" applyFill="1" applyBorder="1" applyAlignment="1">
      <alignment horizontal="center" vertical="center" wrapText="1"/>
    </xf>
    <xf numFmtId="2" fontId="4" fillId="2" borderId="6" xfId="0" applyNumberFormat="1" applyFont="1" applyFill="1" applyBorder="1" applyAlignment="1">
      <alignment horizontal="left" wrapText="1"/>
    </xf>
    <xf numFmtId="0" fontId="5" fillId="2" borderId="6" xfId="0" applyFont="1" applyFill="1" applyBorder="1" applyAlignment="1">
      <alignment horizontal="left" wrapText="1"/>
    </xf>
    <xf numFmtId="0" fontId="6" fillId="2" borderId="6" xfId="0" applyFont="1" applyFill="1" applyBorder="1" applyAlignment="1">
      <alignment wrapText="1"/>
    </xf>
    <xf numFmtId="0" fontId="6" fillId="2" borderId="0" xfId="0" applyFont="1" applyFill="1" applyAlignment="1">
      <alignment vertical="center" wrapText="1"/>
    </xf>
    <xf numFmtId="0" fontId="6" fillId="2" borderId="0" xfId="0" applyFont="1" applyFill="1" applyAlignment="1">
      <alignment wrapText="1"/>
    </xf>
    <xf numFmtId="2" fontId="4" fillId="2" borderId="5" xfId="0" applyNumberFormat="1" applyFont="1" applyFill="1" applyBorder="1" applyAlignment="1">
      <alignment horizontal="center" wrapText="1"/>
    </xf>
    <xf numFmtId="0" fontId="5" fillId="0" borderId="7" xfId="0" applyFont="1" applyBorder="1" applyAlignment="1">
      <alignment horizontal="center" wrapText="1"/>
    </xf>
    <xf numFmtId="0" fontId="3" fillId="0" borderId="6" xfId="0" applyFont="1" applyBorder="1" applyAlignment="1">
      <alignment vertical="center" wrapText="1"/>
    </xf>
    <xf numFmtId="0" fontId="7" fillId="2" borderId="0" xfId="0" applyFont="1" applyFill="1"/>
    <xf numFmtId="0" fontId="10" fillId="2" borderId="0" xfId="0" applyFont="1" applyFill="1" applyAlignment="1">
      <alignment horizontal="center" wrapText="1"/>
    </xf>
    <xf numFmtId="0" fontId="10" fillId="2" borderId="26" xfId="0" applyFont="1" applyFill="1" applyBorder="1" applyAlignment="1">
      <alignment horizont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28" xfId="0" applyFont="1" applyFill="1" applyBorder="1" applyAlignment="1">
      <alignment horizontal="center" vertical="center" wrapText="1"/>
    </xf>
    <xf numFmtId="0" fontId="12" fillId="2" borderId="23" xfId="0" applyFont="1" applyFill="1" applyBorder="1" applyAlignment="1">
      <alignment horizontal="center" vertical="center" wrapText="1"/>
    </xf>
    <xf numFmtId="0" fontId="12" fillId="2" borderId="27" xfId="0" applyFont="1" applyFill="1" applyBorder="1" applyAlignment="1">
      <alignment horizontal="center" vertical="center" wrapText="1"/>
    </xf>
    <xf numFmtId="0" fontId="12" fillId="3" borderId="23" xfId="0" applyFont="1" applyFill="1" applyBorder="1" applyAlignment="1">
      <alignment horizontal="center" vertical="center" wrapText="1"/>
    </xf>
    <xf numFmtId="0" fontId="12" fillId="2" borderId="3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23" xfId="0" applyFont="1" applyFill="1" applyBorder="1" applyAlignment="1">
      <alignment horizontal="center" vertical="center" wrapText="1"/>
    </xf>
    <xf numFmtId="0" fontId="12" fillId="2" borderId="23" xfId="0" applyFont="1" applyFill="1" applyBorder="1" applyAlignment="1">
      <alignment horizontal="left" vertical="center" wrapText="1"/>
    </xf>
    <xf numFmtId="0" fontId="7" fillId="2" borderId="23" xfId="0" applyFont="1" applyFill="1" applyBorder="1" applyAlignment="1">
      <alignment horizontal="center" vertical="center"/>
    </xf>
    <xf numFmtId="0" fontId="7" fillId="3" borderId="23" xfId="0" applyFont="1" applyFill="1" applyBorder="1" applyAlignment="1">
      <alignment horizontal="center" vertical="center" wrapText="1"/>
    </xf>
    <xf numFmtId="0" fontId="12" fillId="3" borderId="27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2" fillId="2" borderId="28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/>
    </xf>
    <xf numFmtId="0" fontId="12" fillId="2" borderId="27" xfId="0" applyFont="1" applyFill="1" applyBorder="1" applyAlignment="1">
      <alignment horizontal="left" vertical="center" wrapText="1"/>
    </xf>
    <xf numFmtId="0" fontId="7" fillId="2" borderId="23" xfId="0" applyFont="1" applyFill="1" applyBorder="1"/>
    <xf numFmtId="0" fontId="7" fillId="2" borderId="23" xfId="0" applyFont="1" applyFill="1" applyBorder="1" applyAlignment="1">
      <alignment horizontal="center"/>
    </xf>
    <xf numFmtId="2" fontId="12" fillId="2" borderId="0" xfId="0" applyNumberFormat="1" applyFont="1" applyFill="1" applyAlignment="1">
      <alignment horizontal="center" vertical="center" wrapText="1"/>
    </xf>
    <xf numFmtId="0" fontId="7" fillId="3" borderId="23" xfId="0" applyFont="1" applyFill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wrapText="1"/>
    </xf>
    <xf numFmtId="2" fontId="5" fillId="2" borderId="5" xfId="0" applyNumberFormat="1" applyFont="1" applyFill="1" applyBorder="1" applyAlignment="1">
      <alignment horizontal="center"/>
    </xf>
    <xf numFmtId="164" fontId="5" fillId="2" borderId="6" xfId="0" applyNumberFormat="1" applyFont="1" applyFill="1" applyBorder="1" applyAlignment="1">
      <alignment horizontal="center" wrapText="1"/>
    </xf>
    <xf numFmtId="49" fontId="6" fillId="0" borderId="9" xfId="0" applyNumberFormat="1" applyFont="1" applyBorder="1" applyAlignment="1">
      <alignment horizontal="center" wrapText="1"/>
    </xf>
    <xf numFmtId="0" fontId="3" fillId="2" borderId="6" xfId="0" applyFont="1" applyFill="1" applyBorder="1" applyAlignment="1">
      <alignment vertical="center" wrapText="1"/>
    </xf>
    <xf numFmtId="49" fontId="4" fillId="2" borderId="6" xfId="0" applyNumberFormat="1" applyFont="1" applyFill="1" applyBorder="1" applyAlignment="1">
      <alignment horizontal="center" wrapText="1"/>
    </xf>
    <xf numFmtId="0" fontId="7" fillId="2" borderId="15" xfId="0" applyFont="1" applyFill="1" applyBorder="1" applyAlignment="1">
      <alignment wrapText="1"/>
    </xf>
    <xf numFmtId="0" fontId="7" fillId="2" borderId="20" xfId="0" applyFont="1" applyFill="1" applyBorder="1"/>
    <xf numFmtId="0" fontId="12" fillId="3" borderId="31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wrapText="1"/>
    </xf>
    <xf numFmtId="0" fontId="6" fillId="4" borderId="0" xfId="0" applyFont="1" applyFill="1"/>
    <xf numFmtId="49" fontId="5" fillId="4" borderId="6" xfId="0" applyNumberFormat="1" applyFont="1" applyFill="1" applyBorder="1" applyAlignment="1">
      <alignment horizontal="center"/>
    </xf>
    <xf numFmtId="164" fontId="5" fillId="4" borderId="0" xfId="0" applyNumberFormat="1" applyFont="1" applyFill="1" applyAlignment="1">
      <alignment horizontal="center"/>
    </xf>
    <xf numFmtId="164" fontId="5" fillId="4" borderId="6" xfId="0" applyNumberFormat="1" applyFont="1" applyFill="1" applyBorder="1" applyAlignment="1">
      <alignment horizontal="center"/>
    </xf>
    <xf numFmtId="2" fontId="5" fillId="4" borderId="0" xfId="0" applyNumberFormat="1" applyFont="1" applyFill="1" applyAlignment="1">
      <alignment horizontal="center"/>
    </xf>
    <xf numFmtId="2" fontId="5" fillId="4" borderId="6" xfId="0" applyNumberFormat="1" applyFont="1" applyFill="1" applyBorder="1" applyAlignment="1">
      <alignment horizontal="center"/>
    </xf>
    <xf numFmtId="0" fontId="7" fillId="4" borderId="6" xfId="0" applyFont="1" applyFill="1" applyBorder="1" applyAlignment="1">
      <alignment wrapText="1"/>
    </xf>
    <xf numFmtId="0" fontId="0" fillId="4" borderId="0" xfId="0" applyFill="1"/>
    <xf numFmtId="0" fontId="5" fillId="4" borderId="0" xfId="0" applyFont="1" applyFill="1"/>
    <xf numFmtId="0" fontId="12" fillId="0" borderId="23" xfId="0" applyFont="1" applyBorder="1" applyAlignment="1">
      <alignment horizontal="left" wrapText="1"/>
    </xf>
    <xf numFmtId="49" fontId="6" fillId="0" borderId="15" xfId="0" applyNumberFormat="1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3" fontId="6" fillId="0" borderId="9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 wrapText="1"/>
    </xf>
    <xf numFmtId="0" fontId="4" fillId="0" borderId="0" xfId="0" applyFont="1" applyAlignment="1">
      <alignment horizontal="left" wrapText="1"/>
    </xf>
    <xf numFmtId="0" fontId="6" fillId="0" borderId="10" xfId="0" applyFont="1" applyBorder="1" applyAlignment="1">
      <alignment horizontal="left" wrapText="1"/>
    </xf>
    <xf numFmtId="0" fontId="6" fillId="0" borderId="17" xfId="0" applyFont="1" applyBorder="1" applyAlignment="1">
      <alignment horizontal="left" wrapText="1"/>
    </xf>
    <xf numFmtId="49" fontId="8" fillId="0" borderId="8" xfId="0" applyNumberFormat="1" applyFont="1" applyBorder="1" applyAlignment="1">
      <alignment horizontal="center" wrapText="1"/>
    </xf>
    <xf numFmtId="2" fontId="5" fillId="0" borderId="1" xfId="0" applyNumberFormat="1" applyFont="1" applyBorder="1" applyAlignment="1">
      <alignment horizontal="center" wrapText="1"/>
    </xf>
    <xf numFmtId="2" fontId="5" fillId="0" borderId="2" xfId="0" applyNumberFormat="1" applyFont="1" applyBorder="1" applyAlignment="1">
      <alignment horizontal="center" wrapText="1"/>
    </xf>
    <xf numFmtId="2" fontId="5" fillId="0" borderId="4" xfId="0" applyNumberFormat="1" applyFont="1" applyBorder="1" applyAlignment="1">
      <alignment horizontal="center" wrapText="1"/>
    </xf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21" xfId="0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center" wrapText="1"/>
    </xf>
    <xf numFmtId="2" fontId="5" fillId="0" borderId="2" xfId="0" applyNumberFormat="1" applyFont="1" applyBorder="1" applyAlignment="1">
      <alignment horizontal="center" vertical="center" wrapText="1"/>
    </xf>
    <xf numFmtId="2" fontId="5" fillId="0" borderId="4" xfId="0" applyNumberFormat="1" applyFont="1" applyBorder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 wrapText="1"/>
    </xf>
    <xf numFmtId="0" fontId="6" fillId="2" borderId="10" xfId="0" applyFont="1" applyFill="1" applyBorder="1" applyAlignment="1">
      <alignment horizontal="left" vertical="center" wrapText="1"/>
    </xf>
    <xf numFmtId="0" fontId="6" fillId="2" borderId="17" xfId="0" applyFont="1" applyFill="1" applyBorder="1" applyAlignment="1">
      <alignment horizontal="left" vertical="center" wrapText="1"/>
    </xf>
    <xf numFmtId="2" fontId="5" fillId="0" borderId="7" xfId="0" applyNumberFormat="1" applyFont="1" applyBorder="1" applyAlignment="1">
      <alignment horizontal="center" vertical="center" wrapText="1"/>
    </xf>
    <xf numFmtId="2" fontId="5" fillId="0" borderId="8" xfId="0" applyNumberFormat="1" applyFont="1" applyBorder="1" applyAlignment="1">
      <alignment horizontal="center" vertical="center" wrapText="1"/>
    </xf>
    <xf numFmtId="2" fontId="5" fillId="0" borderId="16" xfId="0" applyNumberFormat="1" applyFont="1" applyBorder="1" applyAlignment="1">
      <alignment horizontal="center" vertical="center" wrapText="1"/>
    </xf>
    <xf numFmtId="0" fontId="20" fillId="2" borderId="27" xfId="0" applyFont="1" applyFill="1" applyBorder="1" applyAlignment="1">
      <alignment horizontal="center" vertical="center" wrapText="1"/>
    </xf>
    <xf numFmtId="0" fontId="20" fillId="2" borderId="29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wrapText="1"/>
    </xf>
    <xf numFmtId="0" fontId="20" fillId="2" borderId="23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 wrapText="1"/>
    </xf>
    <xf numFmtId="1" fontId="8" fillId="0" borderId="9" xfId="0" applyNumberFormat="1" applyFont="1" applyBorder="1" applyAlignment="1">
      <alignment horizontal="center" wrapText="1"/>
    </xf>
    <xf numFmtId="1" fontId="6" fillId="0" borderId="15" xfId="0" applyNumberFormat="1" applyFont="1" applyBorder="1" applyAlignment="1">
      <alignment horizontal="center" wrapText="1"/>
    </xf>
    <xf numFmtId="49" fontId="6" fillId="0" borderId="15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47"/>
  <sheetViews>
    <sheetView topLeftCell="A904" workbookViewId="0">
      <selection activeCell="C920" sqref="C920"/>
    </sheetView>
  </sheetViews>
  <sheetFormatPr defaultColWidth="13" defaultRowHeight="12.75" customHeight="1" x14ac:dyDescent="0.25"/>
  <cols>
    <col min="1" max="1" width="29.140625" style="347" customWidth="1"/>
    <col min="2" max="2" width="29" style="356" customWidth="1"/>
    <col min="3" max="10" width="12.140625" style="356" customWidth="1"/>
    <col min="11" max="11" width="17" style="358" customWidth="1"/>
  </cols>
  <sheetData>
    <row r="1" spans="1:11" ht="12.75" customHeight="1" x14ac:dyDescent="0.25">
      <c r="A1" s="169" t="s">
        <v>0</v>
      </c>
      <c r="B1" s="169"/>
      <c r="C1" s="170"/>
      <c r="D1" s="171"/>
      <c r="E1" s="172"/>
      <c r="F1" s="173"/>
      <c r="G1" s="173"/>
      <c r="H1" s="173" t="s">
        <v>1</v>
      </c>
      <c r="I1" s="171"/>
      <c r="J1" s="171"/>
      <c r="K1" s="362"/>
    </row>
    <row r="2" spans="1:11" ht="12.75" customHeight="1" x14ac:dyDescent="0.25">
      <c r="A2" s="169" t="s">
        <v>2</v>
      </c>
      <c r="B2" s="169"/>
      <c r="C2" s="170"/>
      <c r="D2" s="171"/>
      <c r="E2" s="172"/>
      <c r="F2" s="173"/>
      <c r="G2" s="173"/>
      <c r="H2" s="175" t="s">
        <v>3</v>
      </c>
      <c r="I2" s="171"/>
      <c r="J2" s="171"/>
      <c r="K2" s="362"/>
    </row>
    <row r="3" spans="1:11" ht="12.75" customHeight="1" x14ac:dyDescent="0.25">
      <c r="A3" s="169" t="s">
        <v>4</v>
      </c>
      <c r="B3" s="169"/>
      <c r="C3" s="170"/>
      <c r="D3" s="171"/>
      <c r="E3" s="172"/>
      <c r="F3" s="173"/>
      <c r="G3" s="173"/>
      <c r="H3" s="173" t="s">
        <v>5</v>
      </c>
      <c r="I3" s="173"/>
      <c r="J3" s="173"/>
      <c r="K3" s="362"/>
    </row>
    <row r="4" spans="1:11" ht="19.5" customHeight="1" x14ac:dyDescent="0.25">
      <c r="A4" s="211"/>
      <c r="B4" s="212"/>
      <c r="C4" s="213"/>
      <c r="D4" s="214"/>
      <c r="E4" s="215"/>
      <c r="F4" s="215"/>
      <c r="G4" s="215"/>
      <c r="H4" s="215"/>
      <c r="I4" s="215"/>
      <c r="J4" s="215"/>
      <c r="K4" s="11"/>
    </row>
    <row r="5" spans="1:11" ht="19.5" customHeight="1" x14ac:dyDescent="0.25">
      <c r="A5" s="217"/>
      <c r="B5" s="218"/>
      <c r="C5" s="219"/>
      <c r="D5" s="219"/>
      <c r="E5" s="220" t="s">
        <v>6</v>
      </c>
      <c r="F5" s="220"/>
      <c r="G5" s="220"/>
      <c r="H5" s="220"/>
      <c r="I5" s="220"/>
      <c r="J5" s="214"/>
      <c r="K5" s="182"/>
    </row>
    <row r="6" spans="1:11" ht="19.5" customHeight="1" x14ac:dyDescent="0.25">
      <c r="A6" s="217"/>
      <c r="B6" s="218"/>
      <c r="C6" s="219"/>
      <c r="D6" s="219"/>
      <c r="E6" s="219" t="s">
        <v>7</v>
      </c>
      <c r="F6" s="219"/>
      <c r="G6" s="219"/>
      <c r="H6" s="219"/>
      <c r="I6" s="219"/>
      <c r="J6" s="214"/>
      <c r="K6" s="182"/>
    </row>
    <row r="7" spans="1:11" ht="19.5" customHeight="1" x14ac:dyDescent="0.25">
      <c r="A7" s="216"/>
      <c r="B7" s="221"/>
      <c r="C7" s="213"/>
      <c r="D7" s="213"/>
      <c r="E7" s="222" t="s">
        <v>322</v>
      </c>
      <c r="F7" s="222"/>
      <c r="G7" s="222"/>
      <c r="H7" s="222"/>
      <c r="I7" s="219"/>
      <c r="J7" s="214"/>
      <c r="K7" s="183"/>
    </row>
    <row r="8" spans="1:11" ht="19.5" customHeight="1" thickBot="1" x14ac:dyDescent="0.3">
      <c r="A8" s="217" t="s">
        <v>10</v>
      </c>
      <c r="B8" s="217"/>
      <c r="C8" s="223"/>
      <c r="D8" s="224"/>
      <c r="E8" s="225"/>
      <c r="F8" s="226"/>
      <c r="G8" s="226"/>
      <c r="H8" s="226"/>
      <c r="I8" s="226"/>
      <c r="J8" s="226"/>
      <c r="K8" s="11"/>
    </row>
    <row r="9" spans="1:11" ht="30.75" customHeight="1" x14ac:dyDescent="0.25">
      <c r="A9" s="227" t="s">
        <v>11</v>
      </c>
      <c r="B9" s="228"/>
      <c r="C9" s="229" t="s">
        <v>12</v>
      </c>
      <c r="D9" s="230" t="s">
        <v>13</v>
      </c>
      <c r="E9" s="229" t="s">
        <v>13</v>
      </c>
      <c r="F9" s="541" t="s">
        <v>14</v>
      </c>
      <c r="G9" s="542"/>
      <c r="H9" s="543"/>
      <c r="I9" s="231" t="s">
        <v>15</v>
      </c>
      <c r="J9" s="232" t="s">
        <v>16</v>
      </c>
      <c r="K9" s="186" t="s">
        <v>103</v>
      </c>
    </row>
    <row r="10" spans="1:11" ht="19.5" customHeight="1" thickBot="1" x14ac:dyDescent="0.3">
      <c r="A10" s="233" t="s">
        <v>18</v>
      </c>
      <c r="B10" s="216"/>
      <c r="C10" s="234" t="s">
        <v>19</v>
      </c>
      <c r="D10" s="235" t="s">
        <v>20</v>
      </c>
      <c r="E10" s="236" t="s">
        <v>20</v>
      </c>
      <c r="F10" s="237"/>
      <c r="G10" s="238"/>
      <c r="H10" s="238"/>
      <c r="I10" s="239" t="s">
        <v>226</v>
      </c>
      <c r="J10" s="226"/>
      <c r="K10" s="187" t="s">
        <v>104</v>
      </c>
    </row>
    <row r="11" spans="1:11" ht="19.5" customHeight="1" thickBot="1" x14ac:dyDescent="0.3">
      <c r="A11" s="240"/>
      <c r="B11" s="241"/>
      <c r="C11" s="236"/>
      <c r="D11" s="242" t="s">
        <v>22</v>
      </c>
      <c r="E11" s="236" t="s">
        <v>23</v>
      </c>
      <c r="F11" s="243" t="s">
        <v>24</v>
      </c>
      <c r="G11" s="243" t="s">
        <v>25</v>
      </c>
      <c r="H11" s="244" t="s">
        <v>26</v>
      </c>
      <c r="I11" s="243" t="s">
        <v>27</v>
      </c>
      <c r="J11" s="245" t="s">
        <v>28</v>
      </c>
      <c r="K11" s="188"/>
    </row>
    <row r="12" spans="1:11" ht="19.5" customHeight="1" x14ac:dyDescent="0.25">
      <c r="A12" s="227"/>
      <c r="B12" s="246" t="s">
        <v>29</v>
      </c>
      <c r="C12" s="229"/>
      <c r="D12" s="235"/>
      <c r="E12" s="229"/>
      <c r="F12" s="247"/>
      <c r="G12" s="231"/>
      <c r="H12" s="248"/>
      <c r="I12" s="239"/>
      <c r="J12" s="249"/>
      <c r="K12" s="190"/>
    </row>
    <row r="13" spans="1:11" ht="30" customHeight="1" x14ac:dyDescent="0.25">
      <c r="A13" s="233" t="s">
        <v>30</v>
      </c>
      <c r="B13" s="216"/>
      <c r="C13" s="234" t="s">
        <v>323</v>
      </c>
      <c r="D13" s="235"/>
      <c r="E13" s="234"/>
      <c r="F13" s="247">
        <v>4.2239520958083832</v>
      </c>
      <c r="G13" s="239">
        <v>4.9216586826347299</v>
      </c>
      <c r="H13" s="239">
        <v>23.383922155688619</v>
      </c>
      <c r="I13" s="247">
        <v>155.56047904191618</v>
      </c>
      <c r="J13" s="247">
        <v>0.67</v>
      </c>
      <c r="K13" s="181" t="s">
        <v>31</v>
      </c>
    </row>
    <row r="14" spans="1:11" ht="19.5" customHeight="1" x14ac:dyDescent="0.25">
      <c r="A14" s="233"/>
      <c r="B14" s="216" t="s">
        <v>32</v>
      </c>
      <c r="C14" s="234"/>
      <c r="D14" s="235">
        <v>10</v>
      </c>
      <c r="E14" s="234">
        <v>10</v>
      </c>
      <c r="F14" s="247"/>
      <c r="G14" s="239"/>
      <c r="H14" s="239"/>
      <c r="I14" s="247"/>
      <c r="J14" s="247"/>
      <c r="K14" s="181"/>
    </row>
    <row r="15" spans="1:11" ht="19.5" customHeight="1" x14ac:dyDescent="0.25">
      <c r="A15" s="233"/>
      <c r="B15" s="216" t="s">
        <v>33</v>
      </c>
      <c r="C15" s="234"/>
      <c r="D15" s="235">
        <v>7.5</v>
      </c>
      <c r="E15" s="234">
        <v>7.5</v>
      </c>
      <c r="F15" s="247"/>
      <c r="G15" s="239"/>
      <c r="H15" s="239"/>
      <c r="I15" s="226"/>
      <c r="J15" s="247"/>
      <c r="K15" s="181"/>
    </row>
    <row r="16" spans="1:11" ht="19.5" customHeight="1" x14ac:dyDescent="0.25">
      <c r="A16" s="233"/>
      <c r="B16" s="216" t="s">
        <v>34</v>
      </c>
      <c r="C16" s="234"/>
      <c r="D16" s="235">
        <v>75</v>
      </c>
      <c r="E16" s="234">
        <v>75</v>
      </c>
      <c r="F16" s="247"/>
      <c r="G16" s="239"/>
      <c r="H16" s="239"/>
      <c r="I16" s="226"/>
      <c r="J16" s="247"/>
      <c r="K16" s="181"/>
    </row>
    <row r="17" spans="1:11" ht="19.5" customHeight="1" x14ac:dyDescent="0.25">
      <c r="A17" s="233"/>
      <c r="B17" s="216" t="s">
        <v>35</v>
      </c>
      <c r="C17" s="234"/>
      <c r="D17" s="235">
        <v>48</v>
      </c>
      <c r="E17" s="234">
        <v>48</v>
      </c>
      <c r="F17" s="247"/>
      <c r="G17" s="239"/>
      <c r="H17" s="239"/>
      <c r="I17" s="226"/>
      <c r="J17" s="247"/>
      <c r="K17" s="181"/>
    </row>
    <row r="18" spans="1:11" ht="19.5" customHeight="1" x14ac:dyDescent="0.25">
      <c r="A18" s="233"/>
      <c r="B18" s="216" t="s">
        <v>36</v>
      </c>
      <c r="C18" s="234"/>
      <c r="D18" s="235">
        <v>2</v>
      </c>
      <c r="E18" s="234">
        <v>2</v>
      </c>
      <c r="F18" s="247"/>
      <c r="G18" s="239"/>
      <c r="H18" s="239"/>
      <c r="I18" s="226"/>
      <c r="J18" s="247"/>
      <c r="K18" s="181"/>
    </row>
    <row r="19" spans="1:11" ht="19.5" customHeight="1" x14ac:dyDescent="0.25">
      <c r="A19" s="233"/>
      <c r="B19" s="211" t="s">
        <v>37</v>
      </c>
      <c r="C19" s="234"/>
      <c r="D19" s="235">
        <v>0.4</v>
      </c>
      <c r="E19" s="234">
        <v>0.4</v>
      </c>
      <c r="F19" s="247"/>
      <c r="G19" s="239"/>
      <c r="H19" s="239"/>
      <c r="I19" s="226"/>
      <c r="J19" s="247"/>
      <c r="K19" s="181"/>
    </row>
    <row r="20" spans="1:11" ht="19.5" customHeight="1" x14ac:dyDescent="0.25">
      <c r="A20" s="233"/>
      <c r="B20" s="211" t="s">
        <v>38</v>
      </c>
      <c r="C20" s="234"/>
      <c r="D20" s="235">
        <v>3</v>
      </c>
      <c r="E20" s="234">
        <v>3</v>
      </c>
      <c r="F20" s="247"/>
      <c r="G20" s="239"/>
      <c r="H20" s="239"/>
      <c r="I20" s="226"/>
      <c r="J20" s="247"/>
      <c r="K20" s="181"/>
    </row>
    <row r="21" spans="1:11" ht="34.5" customHeight="1" x14ac:dyDescent="0.25">
      <c r="A21" s="233" t="s">
        <v>39</v>
      </c>
      <c r="B21" s="216"/>
      <c r="C21" s="234" t="s">
        <v>40</v>
      </c>
      <c r="D21" s="234"/>
      <c r="E21" s="234"/>
      <c r="F21" s="247">
        <v>2.8522522522522524</v>
      </c>
      <c r="G21" s="239">
        <v>2.4126126126126128</v>
      </c>
      <c r="H21" s="239">
        <v>5.9868026394721046</v>
      </c>
      <c r="I21" s="239">
        <v>42.673951696147256</v>
      </c>
      <c r="J21" s="235">
        <v>1.17</v>
      </c>
      <c r="K21" s="181" t="s">
        <v>41</v>
      </c>
    </row>
    <row r="22" spans="1:11" ht="19.5" customHeight="1" x14ac:dyDescent="0.25">
      <c r="A22" s="233"/>
      <c r="B22" s="216" t="s">
        <v>42</v>
      </c>
      <c r="C22" s="234"/>
      <c r="D22" s="234">
        <v>2.5</v>
      </c>
      <c r="E22" s="234">
        <v>2.5</v>
      </c>
      <c r="F22" s="235"/>
      <c r="G22" s="234"/>
      <c r="H22" s="235"/>
      <c r="I22" s="235"/>
      <c r="J22" s="235"/>
      <c r="K22" s="181"/>
    </row>
    <row r="23" spans="1:11" ht="19.5" customHeight="1" x14ac:dyDescent="0.25">
      <c r="A23" s="233"/>
      <c r="B23" s="216" t="s">
        <v>36</v>
      </c>
      <c r="C23" s="234"/>
      <c r="D23" s="234">
        <v>6</v>
      </c>
      <c r="E23" s="234">
        <v>6</v>
      </c>
      <c r="F23" s="235"/>
      <c r="G23" s="234"/>
      <c r="H23" s="234"/>
      <c r="I23" s="234"/>
      <c r="J23" s="235"/>
      <c r="K23" s="181"/>
    </row>
    <row r="24" spans="1:11" ht="19.5" customHeight="1" x14ac:dyDescent="0.25">
      <c r="A24" s="235"/>
      <c r="B24" s="216" t="s">
        <v>34</v>
      </c>
      <c r="C24" s="234"/>
      <c r="D24" s="234">
        <v>90</v>
      </c>
      <c r="E24" s="234">
        <v>90</v>
      </c>
      <c r="F24" s="235"/>
      <c r="G24" s="234"/>
      <c r="H24" s="234"/>
      <c r="I24" s="234"/>
      <c r="J24" s="235"/>
      <c r="K24" s="181"/>
    </row>
    <row r="25" spans="1:11" ht="19.5" customHeight="1" x14ac:dyDescent="0.25">
      <c r="A25" s="235"/>
      <c r="B25" s="216" t="s">
        <v>35</v>
      </c>
      <c r="C25" s="234"/>
      <c r="D25" s="235">
        <v>108</v>
      </c>
      <c r="E25" s="234">
        <v>108</v>
      </c>
      <c r="F25" s="235"/>
      <c r="G25" s="234"/>
      <c r="H25" s="225"/>
      <c r="I25" s="234"/>
      <c r="J25" s="225"/>
      <c r="K25" s="181"/>
    </row>
    <row r="26" spans="1:11" ht="33" customHeight="1" x14ac:dyDescent="0.25">
      <c r="A26" s="233" t="s">
        <v>324</v>
      </c>
      <c r="B26" s="216"/>
      <c r="C26" s="250" t="s">
        <v>325</v>
      </c>
      <c r="D26" s="235"/>
      <c r="E26" s="234"/>
      <c r="F26" s="247">
        <v>1.915</v>
      </c>
      <c r="G26" s="239">
        <v>4.3549999999999995</v>
      </c>
      <c r="H26" s="226">
        <v>12.920000000000002</v>
      </c>
      <c r="I26" s="239">
        <v>98.500000000000014</v>
      </c>
      <c r="J26" s="225"/>
      <c r="K26" s="181" t="s">
        <v>45</v>
      </c>
    </row>
    <row r="27" spans="1:11" ht="19.5" customHeight="1" x14ac:dyDescent="0.25">
      <c r="A27" s="233"/>
      <c r="B27" s="216" t="s">
        <v>46</v>
      </c>
      <c r="C27" s="234"/>
      <c r="D27" s="235">
        <v>25</v>
      </c>
      <c r="E27" s="234">
        <v>25</v>
      </c>
      <c r="F27" s="235"/>
      <c r="G27" s="234"/>
      <c r="H27" s="234"/>
      <c r="I27" s="234"/>
      <c r="J27" s="235"/>
      <c r="K27" s="181"/>
    </row>
    <row r="28" spans="1:11" ht="19.5" customHeight="1" thickBot="1" x14ac:dyDescent="0.3">
      <c r="A28" s="233"/>
      <c r="B28" s="216" t="s">
        <v>38</v>
      </c>
      <c r="C28" s="234"/>
      <c r="D28" s="235">
        <v>5</v>
      </c>
      <c r="E28" s="234">
        <v>5</v>
      </c>
      <c r="F28" s="235" t="s">
        <v>9</v>
      </c>
      <c r="G28" s="236"/>
      <c r="H28" s="234"/>
      <c r="I28" s="234"/>
      <c r="J28" s="235"/>
      <c r="K28" s="181"/>
    </row>
    <row r="29" spans="1:11" ht="19.5" customHeight="1" thickBot="1" x14ac:dyDescent="0.3">
      <c r="A29" s="251" t="s">
        <v>47</v>
      </c>
      <c r="B29" s="252"/>
      <c r="C29" s="253">
        <v>359</v>
      </c>
      <c r="D29" s="254"/>
      <c r="E29" s="242"/>
      <c r="F29" s="255">
        <f>F13+F21+F26</f>
        <v>8.9912043480606343</v>
      </c>
      <c r="G29" s="255">
        <f t="shared" ref="G29:J29" si="0">G13+G21+G26</f>
        <v>11.689271295247341</v>
      </c>
      <c r="H29" s="255">
        <f t="shared" si="0"/>
        <v>42.290724795160727</v>
      </c>
      <c r="I29" s="255">
        <f t="shared" si="0"/>
        <v>296.73443073806345</v>
      </c>
      <c r="J29" s="255">
        <f t="shared" si="0"/>
        <v>1.8399999999999999</v>
      </c>
      <c r="K29" s="192"/>
    </row>
    <row r="30" spans="1:11" ht="19.5" customHeight="1" x14ac:dyDescent="0.25">
      <c r="A30" s="227"/>
      <c r="B30" s="246" t="s">
        <v>48</v>
      </c>
      <c r="C30" s="234"/>
      <c r="D30" s="235"/>
      <c r="E30" s="234"/>
      <c r="F30" s="247"/>
      <c r="G30" s="231"/>
      <c r="H30" s="226"/>
      <c r="I30" s="231"/>
      <c r="J30" s="226"/>
      <c r="K30" s="190"/>
    </row>
    <row r="31" spans="1:11" ht="19.5" customHeight="1" thickBot="1" x14ac:dyDescent="0.3">
      <c r="A31" s="233" t="s">
        <v>49</v>
      </c>
      <c r="B31" s="216"/>
      <c r="C31" s="234">
        <v>100</v>
      </c>
      <c r="D31" s="225">
        <v>100</v>
      </c>
      <c r="E31" s="234">
        <v>100</v>
      </c>
      <c r="F31" s="226">
        <v>0.4</v>
      </c>
      <c r="G31" s="239">
        <v>0.4</v>
      </c>
      <c r="H31" s="226">
        <v>9.8000000000000007</v>
      </c>
      <c r="I31" s="239">
        <v>47</v>
      </c>
      <c r="J31" s="226">
        <v>10</v>
      </c>
      <c r="K31" s="193" t="s">
        <v>326</v>
      </c>
    </row>
    <row r="32" spans="1:11" ht="19.5" customHeight="1" thickBot="1" x14ac:dyDescent="0.3">
      <c r="A32" s="251" t="s">
        <v>47</v>
      </c>
      <c r="B32" s="252"/>
      <c r="C32" s="253">
        <v>100</v>
      </c>
      <c r="D32" s="254"/>
      <c r="E32" s="242"/>
      <c r="F32" s="255">
        <f>F31</f>
        <v>0.4</v>
      </c>
      <c r="G32" s="255">
        <f>G31</f>
        <v>0.4</v>
      </c>
      <c r="H32" s="255">
        <f>H31</f>
        <v>9.8000000000000007</v>
      </c>
      <c r="I32" s="255">
        <f>I31</f>
        <v>47</v>
      </c>
      <c r="J32" s="255">
        <f>J31</f>
        <v>10</v>
      </c>
      <c r="K32" s="192"/>
    </row>
    <row r="33" spans="1:11" ht="19.5" customHeight="1" x14ac:dyDescent="0.25">
      <c r="A33" s="227"/>
      <c r="B33" s="246" t="s">
        <v>51</v>
      </c>
      <c r="C33" s="229"/>
      <c r="D33" s="230"/>
      <c r="E33" s="229"/>
      <c r="F33" s="232"/>
      <c r="G33" s="231"/>
      <c r="H33" s="232"/>
      <c r="I33" s="231"/>
      <c r="J33" s="232"/>
      <c r="K33" s="195"/>
    </row>
    <row r="34" spans="1:11" s="403" customFormat="1" ht="33" customHeight="1" x14ac:dyDescent="0.25">
      <c r="A34" s="407" t="s">
        <v>525</v>
      </c>
      <c r="B34" s="454"/>
      <c r="C34" s="408">
        <v>30</v>
      </c>
      <c r="D34" s="409"/>
      <c r="E34" s="410"/>
      <c r="F34" s="450">
        <v>0.6</v>
      </c>
      <c r="G34" s="452">
        <v>0.03</v>
      </c>
      <c r="H34" s="450">
        <v>6.17</v>
      </c>
      <c r="I34" s="451">
        <v>27.36</v>
      </c>
      <c r="J34" s="409"/>
      <c r="K34" s="457" t="s">
        <v>376</v>
      </c>
    </row>
    <row r="35" spans="1:11" s="403" customFormat="1" ht="19.5" customHeight="1" x14ac:dyDescent="0.25">
      <c r="A35" s="407"/>
      <c r="B35" s="454" t="s">
        <v>52</v>
      </c>
      <c r="C35" s="408"/>
      <c r="D35" s="409">
        <v>31.3</v>
      </c>
      <c r="E35" s="410">
        <v>25</v>
      </c>
      <c r="F35" s="450"/>
      <c r="G35" s="452"/>
      <c r="H35" s="458"/>
      <c r="I35" s="459"/>
      <c r="J35" s="409"/>
      <c r="K35" s="460"/>
    </row>
    <row r="36" spans="1:11" s="403" customFormat="1" ht="19.5" customHeight="1" x14ac:dyDescent="0.25">
      <c r="A36" s="407"/>
      <c r="B36" s="454" t="s">
        <v>122</v>
      </c>
      <c r="C36" s="408"/>
      <c r="D36" s="409">
        <v>6</v>
      </c>
      <c r="E36" s="410">
        <v>5</v>
      </c>
      <c r="F36" s="450"/>
      <c r="G36" s="452"/>
      <c r="H36" s="458"/>
      <c r="I36" s="459"/>
      <c r="J36" s="409"/>
      <c r="K36" s="460"/>
    </row>
    <row r="37" spans="1:11" s="403" customFormat="1" ht="19.5" customHeight="1" x14ac:dyDescent="0.25">
      <c r="A37" s="407"/>
      <c r="B37" s="454" t="s">
        <v>230</v>
      </c>
      <c r="C37" s="408"/>
      <c r="D37" s="409">
        <v>4</v>
      </c>
      <c r="E37" s="410">
        <v>4</v>
      </c>
      <c r="F37" s="450"/>
      <c r="G37" s="452"/>
      <c r="H37" s="458"/>
      <c r="I37" s="459"/>
      <c r="J37" s="409"/>
      <c r="K37" s="460"/>
    </row>
    <row r="38" spans="1:11" s="403" customFormat="1" ht="19.5" customHeight="1" x14ac:dyDescent="0.25">
      <c r="A38" s="407"/>
      <c r="B38" s="454" t="s">
        <v>73</v>
      </c>
      <c r="C38" s="408"/>
      <c r="D38" s="409">
        <v>1.5</v>
      </c>
      <c r="E38" s="410">
        <v>1.5</v>
      </c>
      <c r="F38" s="450"/>
      <c r="G38" s="452"/>
      <c r="H38" s="458"/>
      <c r="I38" s="459"/>
      <c r="J38" s="409"/>
      <c r="K38" s="460"/>
    </row>
    <row r="39" spans="1:11" s="403" customFormat="1" ht="19.5" customHeight="1" x14ac:dyDescent="0.25">
      <c r="A39" s="407"/>
      <c r="B39" s="454" t="s">
        <v>156</v>
      </c>
      <c r="C39" s="408"/>
      <c r="D39" s="409">
        <v>0.3</v>
      </c>
      <c r="E39" s="410">
        <v>0.3</v>
      </c>
      <c r="F39" s="450"/>
      <c r="G39" s="452"/>
      <c r="H39" s="458"/>
      <c r="I39" s="459"/>
      <c r="J39" s="409"/>
      <c r="K39" s="460"/>
    </row>
    <row r="40" spans="1:11" s="403" customFormat="1" ht="19.5" customHeight="1" x14ac:dyDescent="0.25">
      <c r="A40" s="407"/>
      <c r="B40" s="454" t="s">
        <v>37</v>
      </c>
      <c r="C40" s="408"/>
      <c r="D40" s="409">
        <v>0.3</v>
      </c>
      <c r="E40" s="410">
        <v>0.3</v>
      </c>
      <c r="F40" s="450"/>
      <c r="G40" s="452"/>
      <c r="H40" s="458"/>
      <c r="I40" s="459"/>
      <c r="J40" s="409"/>
      <c r="K40" s="460"/>
    </row>
    <row r="41" spans="1:11" ht="48.75" customHeight="1" x14ac:dyDescent="0.25">
      <c r="A41" s="233" t="s">
        <v>54</v>
      </c>
      <c r="B41" s="216"/>
      <c r="C41" s="234" t="s">
        <v>327</v>
      </c>
      <c r="D41" s="226"/>
      <c r="E41" s="239"/>
      <c r="F41" s="226">
        <v>3.6072000000000002</v>
      </c>
      <c r="G41" s="239">
        <v>2.8748</v>
      </c>
      <c r="H41" s="226">
        <v>10.547499999999999</v>
      </c>
      <c r="I41" s="239">
        <v>90.56</v>
      </c>
      <c r="J41" s="226">
        <v>5.05</v>
      </c>
      <c r="K41" s="181" t="s">
        <v>328</v>
      </c>
    </row>
    <row r="42" spans="1:11" ht="33" customHeight="1" x14ac:dyDescent="0.25">
      <c r="A42" s="233"/>
      <c r="B42" s="216" t="s">
        <v>57</v>
      </c>
      <c r="C42" s="250"/>
      <c r="D42" s="225">
        <v>11.9</v>
      </c>
      <c r="E42" s="234">
        <v>11.4</v>
      </c>
      <c r="F42" s="226"/>
      <c r="G42" s="239"/>
      <c r="H42" s="226"/>
      <c r="I42" s="239"/>
      <c r="J42" s="226"/>
      <c r="K42" s="181"/>
    </row>
    <row r="43" spans="1:11" ht="19.5" customHeight="1" x14ac:dyDescent="0.25">
      <c r="A43" s="233"/>
      <c r="B43" s="216" t="s">
        <v>58</v>
      </c>
      <c r="C43" s="250"/>
      <c r="D43" s="225">
        <v>11.97</v>
      </c>
      <c r="E43" s="234">
        <v>11.4</v>
      </c>
      <c r="F43" s="226"/>
      <c r="G43" s="239"/>
      <c r="H43" s="226"/>
      <c r="I43" s="239"/>
      <c r="J43" s="226"/>
      <c r="K43" s="181"/>
    </row>
    <row r="44" spans="1:11" ht="19.5" customHeight="1" x14ac:dyDescent="0.25">
      <c r="A44" s="233"/>
      <c r="B44" s="216" t="s">
        <v>59</v>
      </c>
      <c r="C44" s="250"/>
      <c r="D44" s="225">
        <v>1.19</v>
      </c>
      <c r="E44" s="234">
        <v>1</v>
      </c>
      <c r="F44" s="226"/>
      <c r="G44" s="239"/>
      <c r="H44" s="226"/>
      <c r="I44" s="239"/>
      <c r="J44" s="226"/>
      <c r="K44" s="181"/>
    </row>
    <row r="45" spans="1:11" ht="19.5" customHeight="1" x14ac:dyDescent="0.25">
      <c r="A45" s="233"/>
      <c r="B45" s="216" t="s">
        <v>60</v>
      </c>
      <c r="C45" s="250"/>
      <c r="D45" s="225">
        <v>0.96</v>
      </c>
      <c r="E45" s="234">
        <v>0.8</v>
      </c>
      <c r="F45" s="226"/>
      <c r="G45" s="239"/>
      <c r="H45" s="226"/>
      <c r="I45" s="239"/>
      <c r="J45" s="226"/>
      <c r="K45" s="181"/>
    </row>
    <row r="46" spans="1:11" ht="19.5" customHeight="1" x14ac:dyDescent="0.25">
      <c r="A46" s="233"/>
      <c r="B46" s="216" t="s">
        <v>61</v>
      </c>
      <c r="C46" s="250"/>
      <c r="D46" s="225">
        <v>1</v>
      </c>
      <c r="E46" s="234">
        <v>1</v>
      </c>
      <c r="F46" s="226"/>
      <c r="G46" s="239"/>
      <c r="H46" s="226"/>
      <c r="I46" s="239"/>
      <c r="J46" s="226"/>
      <c r="K46" s="181"/>
    </row>
    <row r="47" spans="1:11" ht="19.5" customHeight="1" x14ac:dyDescent="0.25">
      <c r="A47" s="233"/>
      <c r="B47" s="211" t="s">
        <v>37</v>
      </c>
      <c r="C47" s="250"/>
      <c r="D47" s="225">
        <v>0.1</v>
      </c>
      <c r="E47" s="234">
        <v>0.1</v>
      </c>
      <c r="F47" s="226"/>
      <c r="G47" s="239"/>
      <c r="H47" s="226"/>
      <c r="I47" s="239"/>
      <c r="J47" s="226"/>
      <c r="K47" s="181"/>
    </row>
    <row r="48" spans="1:11" ht="30" customHeight="1" x14ac:dyDescent="0.25">
      <c r="A48" s="233"/>
      <c r="B48" s="211" t="s">
        <v>329</v>
      </c>
      <c r="C48" s="250"/>
      <c r="D48" s="225"/>
      <c r="E48" s="234">
        <v>14.3</v>
      </c>
      <c r="F48" s="226"/>
      <c r="G48" s="239"/>
      <c r="H48" s="226"/>
      <c r="I48" s="239"/>
      <c r="J48" s="226"/>
      <c r="K48" s="181"/>
    </row>
    <row r="49" spans="1:11" ht="19.5" customHeight="1" x14ac:dyDescent="0.25">
      <c r="A49" s="233"/>
      <c r="B49" s="216" t="s">
        <v>63</v>
      </c>
      <c r="C49" s="250"/>
      <c r="D49" s="259"/>
      <c r="E49" s="234">
        <v>10</v>
      </c>
      <c r="F49" s="226"/>
      <c r="G49" s="239"/>
      <c r="H49" s="226"/>
      <c r="I49" s="239"/>
      <c r="J49" s="226"/>
      <c r="K49" s="181"/>
    </row>
    <row r="50" spans="1:11" ht="19.5" customHeight="1" x14ac:dyDescent="0.25">
      <c r="A50" s="233"/>
      <c r="B50" s="216" t="s">
        <v>66</v>
      </c>
      <c r="C50" s="250"/>
      <c r="D50" s="259" t="s">
        <v>330</v>
      </c>
      <c r="E50" s="234">
        <v>6</v>
      </c>
      <c r="F50" s="226"/>
      <c r="G50" s="239"/>
      <c r="H50" s="226"/>
      <c r="I50" s="239"/>
      <c r="J50" s="226"/>
      <c r="K50" s="181"/>
    </row>
    <row r="51" spans="1:11" ht="19.5" customHeight="1" x14ac:dyDescent="0.25">
      <c r="A51" s="233"/>
      <c r="B51" s="216" t="s">
        <v>64</v>
      </c>
      <c r="C51" s="234"/>
      <c r="D51" s="226">
        <v>60</v>
      </c>
      <c r="E51" s="239">
        <v>45</v>
      </c>
      <c r="F51" s="226"/>
      <c r="G51" s="239"/>
      <c r="H51" s="226"/>
      <c r="I51" s="239"/>
      <c r="J51" s="226"/>
      <c r="K51" s="181"/>
    </row>
    <row r="52" spans="1:11" ht="19.5" customHeight="1" x14ac:dyDescent="0.25">
      <c r="A52" s="233"/>
      <c r="B52" s="216" t="s">
        <v>65</v>
      </c>
      <c r="C52" s="234"/>
      <c r="D52" s="226">
        <v>7.5</v>
      </c>
      <c r="E52" s="239">
        <v>6</v>
      </c>
      <c r="F52" s="226"/>
      <c r="G52" s="239"/>
      <c r="H52" s="226"/>
      <c r="I52" s="239"/>
      <c r="J52" s="226"/>
      <c r="K52" s="181"/>
    </row>
    <row r="53" spans="1:11" ht="19.5" customHeight="1" x14ac:dyDescent="0.25">
      <c r="A53" s="233"/>
      <c r="B53" s="216" t="s">
        <v>59</v>
      </c>
      <c r="C53" s="234"/>
      <c r="D53" s="226">
        <v>7.14</v>
      </c>
      <c r="E53" s="239">
        <v>6</v>
      </c>
      <c r="F53" s="226"/>
      <c r="G53" s="239"/>
      <c r="H53" s="226"/>
      <c r="I53" s="239"/>
      <c r="J53" s="226"/>
      <c r="K53" s="181"/>
    </row>
    <row r="54" spans="1:11" ht="19.5" customHeight="1" x14ac:dyDescent="0.25">
      <c r="A54" s="233"/>
      <c r="B54" s="216" t="s">
        <v>67</v>
      </c>
      <c r="C54" s="234"/>
      <c r="D54" s="226">
        <v>1.5</v>
      </c>
      <c r="E54" s="239">
        <v>1.5</v>
      </c>
      <c r="F54" s="226"/>
      <c r="G54" s="239"/>
      <c r="H54" s="226"/>
      <c r="I54" s="239"/>
      <c r="J54" s="226"/>
      <c r="K54" s="181"/>
    </row>
    <row r="55" spans="1:11" ht="19.5" customHeight="1" x14ac:dyDescent="0.25">
      <c r="A55" s="233"/>
      <c r="B55" s="211" t="s">
        <v>37</v>
      </c>
      <c r="C55" s="234"/>
      <c r="D55" s="226">
        <v>0.5</v>
      </c>
      <c r="E55" s="239">
        <v>0.5</v>
      </c>
      <c r="F55" s="226"/>
      <c r="G55" s="239"/>
      <c r="H55" s="226"/>
      <c r="I55" s="239"/>
      <c r="J55" s="226"/>
      <c r="K55" s="181"/>
    </row>
    <row r="56" spans="1:11" ht="19.5" customHeight="1" x14ac:dyDescent="0.25">
      <c r="A56" s="233"/>
      <c r="B56" s="216" t="s">
        <v>35</v>
      </c>
      <c r="C56" s="234"/>
      <c r="D56" s="226">
        <v>105</v>
      </c>
      <c r="E56" s="239">
        <v>105</v>
      </c>
      <c r="F56" s="226"/>
      <c r="G56" s="239"/>
      <c r="H56" s="226"/>
      <c r="I56" s="239"/>
      <c r="J56" s="226"/>
      <c r="K56" s="181"/>
    </row>
    <row r="57" spans="1:11" ht="33.75" customHeight="1" x14ac:dyDescent="0.25">
      <c r="A57" s="256" t="s">
        <v>526</v>
      </c>
      <c r="B57" s="257"/>
      <c r="C57" s="258" t="s">
        <v>527</v>
      </c>
      <c r="D57" s="209"/>
      <c r="E57" s="210"/>
      <c r="F57" s="67">
        <v>8.8800000000000008</v>
      </c>
      <c r="G57" s="68">
        <v>9.1999999999999993</v>
      </c>
      <c r="H57" s="67">
        <v>18.73</v>
      </c>
      <c r="I57" s="68">
        <v>179.73</v>
      </c>
      <c r="J57" s="359">
        <v>0.5</v>
      </c>
      <c r="K57" s="180" t="s">
        <v>532</v>
      </c>
    </row>
    <row r="58" spans="1:11" ht="26.25" customHeight="1" x14ac:dyDescent="0.25">
      <c r="A58" s="256"/>
      <c r="B58" s="216" t="s">
        <v>164</v>
      </c>
      <c r="C58" s="258"/>
      <c r="D58" s="261">
        <v>83.4</v>
      </c>
      <c r="E58" s="258">
        <v>66</v>
      </c>
      <c r="F58" s="209"/>
      <c r="G58" s="210"/>
      <c r="H58" s="209"/>
      <c r="I58" s="210"/>
      <c r="J58" s="260"/>
      <c r="K58" s="180"/>
    </row>
    <row r="59" spans="1:11" ht="33.75" customHeight="1" x14ac:dyDescent="0.25">
      <c r="A59" s="256"/>
      <c r="B59" s="257" t="s">
        <v>57</v>
      </c>
      <c r="C59" s="258"/>
      <c r="D59" s="261">
        <v>43.85</v>
      </c>
      <c r="E59" s="258">
        <v>42</v>
      </c>
      <c r="F59" s="209"/>
      <c r="G59" s="210"/>
      <c r="H59" s="209"/>
      <c r="I59" s="210"/>
      <c r="J59" s="260"/>
      <c r="K59" s="180"/>
    </row>
    <row r="60" spans="1:11" ht="19.5" customHeight="1" x14ac:dyDescent="0.25">
      <c r="A60" s="256"/>
      <c r="B60" s="257" t="s">
        <v>58</v>
      </c>
      <c r="C60" s="258"/>
      <c r="D60" s="261">
        <v>42</v>
      </c>
      <c r="E60" s="258">
        <v>42</v>
      </c>
      <c r="F60" s="209"/>
      <c r="G60" s="210"/>
      <c r="H60" s="209"/>
      <c r="I60" s="210"/>
      <c r="J60" s="260"/>
      <c r="K60" s="179"/>
    </row>
    <row r="61" spans="1:11" ht="19.5" customHeight="1" x14ac:dyDescent="0.25">
      <c r="A61" s="256"/>
      <c r="B61" s="257" t="s">
        <v>528</v>
      </c>
      <c r="C61" s="258"/>
      <c r="D61" s="261">
        <v>5.5</v>
      </c>
      <c r="E61" s="258">
        <v>5.5</v>
      </c>
      <c r="F61" s="209"/>
      <c r="G61" s="210"/>
      <c r="H61" s="262"/>
      <c r="I61" s="263"/>
      <c r="J61" s="264"/>
      <c r="K61" s="357"/>
    </row>
    <row r="62" spans="1:11" ht="19.5" customHeight="1" x14ac:dyDescent="0.25">
      <c r="A62" s="256"/>
      <c r="B62" s="257" t="s">
        <v>529</v>
      </c>
      <c r="C62" s="258"/>
      <c r="D62" s="261"/>
      <c r="E62" s="258">
        <v>15.6</v>
      </c>
      <c r="F62" s="209"/>
      <c r="G62" s="210"/>
      <c r="H62" s="209"/>
      <c r="I62" s="210"/>
      <c r="J62" s="260"/>
      <c r="K62" s="179"/>
    </row>
    <row r="63" spans="1:11" ht="19.5" customHeight="1" x14ac:dyDescent="0.25">
      <c r="A63" s="256"/>
      <c r="B63" s="257" t="s">
        <v>347</v>
      </c>
      <c r="C63" s="258"/>
      <c r="D63" s="261">
        <v>10.71</v>
      </c>
      <c r="E63" s="258">
        <v>9</v>
      </c>
      <c r="F63" s="209"/>
      <c r="G63" s="210"/>
      <c r="H63" s="209"/>
      <c r="I63" s="210"/>
      <c r="J63" s="260"/>
      <c r="K63" s="179"/>
    </row>
    <row r="64" spans="1:11" ht="19.5" customHeight="1" x14ac:dyDescent="0.25">
      <c r="A64" s="257"/>
      <c r="B64" s="265" t="s">
        <v>73</v>
      </c>
      <c r="C64" s="258"/>
      <c r="D64" s="261">
        <v>2.75</v>
      </c>
      <c r="E64" s="258">
        <v>2.75</v>
      </c>
      <c r="F64" s="209"/>
      <c r="G64" s="210"/>
      <c r="H64" s="209"/>
      <c r="I64" s="210"/>
      <c r="J64" s="260"/>
      <c r="K64" s="179"/>
    </row>
    <row r="65" spans="1:11" ht="19.5" customHeight="1" x14ac:dyDescent="0.25">
      <c r="A65" s="257"/>
      <c r="B65" s="257" t="s">
        <v>530</v>
      </c>
      <c r="C65" s="258"/>
      <c r="D65" s="261"/>
      <c r="E65" s="258">
        <v>9</v>
      </c>
      <c r="F65" s="209"/>
      <c r="G65" s="210"/>
      <c r="H65" s="209"/>
      <c r="I65" s="210"/>
      <c r="J65" s="260"/>
      <c r="K65" s="179"/>
    </row>
    <row r="66" spans="1:11" ht="19.5" customHeight="1" x14ac:dyDescent="0.25">
      <c r="A66" s="257"/>
      <c r="B66" s="257" t="s">
        <v>208</v>
      </c>
      <c r="C66" s="258"/>
      <c r="D66" s="261">
        <v>5.4</v>
      </c>
      <c r="E66" s="258">
        <v>4.5</v>
      </c>
      <c r="F66" s="209"/>
      <c r="G66" s="210"/>
      <c r="H66" s="209"/>
      <c r="I66" s="210"/>
      <c r="J66" s="260"/>
      <c r="K66" s="179"/>
    </row>
    <row r="67" spans="1:11" ht="19.5" customHeight="1" x14ac:dyDescent="0.25">
      <c r="A67" s="257"/>
      <c r="B67" s="257" t="s">
        <v>220</v>
      </c>
      <c r="C67" s="258"/>
      <c r="D67" s="261">
        <v>0.55000000000000004</v>
      </c>
      <c r="E67" s="258">
        <v>0.55000000000000004</v>
      </c>
      <c r="F67" s="209"/>
      <c r="G67" s="210"/>
      <c r="H67" s="209"/>
      <c r="I67" s="210"/>
      <c r="J67" s="260"/>
      <c r="K67" s="179"/>
    </row>
    <row r="68" spans="1:11" ht="19.5" customHeight="1" x14ac:dyDescent="0.25">
      <c r="A68" s="257"/>
      <c r="B68" s="257" t="s">
        <v>72</v>
      </c>
      <c r="C68" s="258"/>
      <c r="D68" s="261"/>
      <c r="E68" s="258">
        <v>127</v>
      </c>
      <c r="F68" s="209"/>
      <c r="G68" s="210"/>
      <c r="H68" s="209"/>
      <c r="I68" s="210"/>
      <c r="J68" s="260"/>
      <c r="K68" s="179"/>
    </row>
    <row r="69" spans="1:11" ht="19.5" customHeight="1" x14ac:dyDescent="0.25">
      <c r="A69" s="256"/>
      <c r="B69" s="257" t="s">
        <v>73</v>
      </c>
      <c r="C69" s="258"/>
      <c r="D69" s="266">
        <v>0.9</v>
      </c>
      <c r="E69" s="210">
        <v>0.9</v>
      </c>
      <c r="F69" s="209"/>
      <c r="G69" s="210"/>
      <c r="H69" s="262"/>
      <c r="I69" s="210"/>
      <c r="J69" s="260"/>
      <c r="K69" s="179"/>
    </row>
    <row r="70" spans="1:11" ht="19.5" customHeight="1" x14ac:dyDescent="0.25">
      <c r="A70" s="256" t="s">
        <v>531</v>
      </c>
      <c r="B70" s="257"/>
      <c r="C70" s="258"/>
      <c r="D70" s="266"/>
      <c r="E70" s="210"/>
      <c r="F70" s="209"/>
      <c r="G70" s="210"/>
      <c r="H70" s="262"/>
      <c r="I70" s="210"/>
      <c r="J70" s="260"/>
      <c r="K70" s="179"/>
    </row>
    <row r="71" spans="1:11" ht="19.5" customHeight="1" x14ac:dyDescent="0.25">
      <c r="A71" s="256"/>
      <c r="B71" s="257" t="s">
        <v>147</v>
      </c>
      <c r="C71" s="258"/>
      <c r="D71" s="266">
        <v>1.5</v>
      </c>
      <c r="E71" s="210">
        <v>1.5</v>
      </c>
      <c r="F71" s="209"/>
      <c r="G71" s="210"/>
      <c r="H71" s="262"/>
      <c r="I71" s="210"/>
      <c r="J71" s="260"/>
      <c r="K71" s="179"/>
    </row>
    <row r="72" spans="1:11" ht="19.5" customHeight="1" x14ac:dyDescent="0.25">
      <c r="A72" s="256"/>
      <c r="B72" s="257" t="s">
        <v>78</v>
      </c>
      <c r="C72" s="258"/>
      <c r="D72" s="266">
        <v>15</v>
      </c>
      <c r="E72" s="210">
        <v>15</v>
      </c>
      <c r="F72" s="209"/>
      <c r="G72" s="210"/>
      <c r="H72" s="262"/>
      <c r="I72" s="210"/>
      <c r="J72" s="260"/>
      <c r="K72" s="179"/>
    </row>
    <row r="73" spans="1:11" ht="19.5" customHeight="1" x14ac:dyDescent="0.25">
      <c r="A73" s="256"/>
      <c r="B73" s="257" t="s">
        <v>182</v>
      </c>
      <c r="C73" s="258"/>
      <c r="D73" s="266">
        <v>5</v>
      </c>
      <c r="E73" s="210">
        <v>5</v>
      </c>
      <c r="F73" s="209"/>
      <c r="G73" s="210"/>
      <c r="H73" s="262"/>
      <c r="I73" s="210"/>
      <c r="J73" s="260"/>
      <c r="K73" s="179"/>
    </row>
    <row r="74" spans="1:11" ht="19.5" customHeight="1" x14ac:dyDescent="0.25">
      <c r="A74" s="256"/>
      <c r="B74" s="257" t="s">
        <v>230</v>
      </c>
      <c r="C74" s="258"/>
      <c r="D74" s="266">
        <v>0.8</v>
      </c>
      <c r="E74" s="210">
        <v>0.8</v>
      </c>
      <c r="F74" s="209"/>
      <c r="G74" s="210"/>
      <c r="H74" s="262"/>
      <c r="I74" s="210"/>
      <c r="J74" s="260"/>
      <c r="K74" s="179"/>
    </row>
    <row r="75" spans="1:11" ht="19.5" customHeight="1" x14ac:dyDescent="0.25">
      <c r="A75" s="256"/>
      <c r="B75" s="257" t="s">
        <v>220</v>
      </c>
      <c r="C75" s="258"/>
      <c r="D75" s="266">
        <v>0.2</v>
      </c>
      <c r="E75" s="210">
        <v>0.2</v>
      </c>
      <c r="F75" s="209"/>
      <c r="G75" s="210"/>
      <c r="H75" s="262"/>
      <c r="I75" s="210"/>
      <c r="J75" s="260"/>
      <c r="K75" s="179"/>
    </row>
    <row r="76" spans="1:11" ht="19.5" customHeight="1" x14ac:dyDescent="0.25">
      <c r="A76" s="267" t="s">
        <v>75</v>
      </c>
      <c r="B76" s="216"/>
      <c r="C76" s="234">
        <v>150</v>
      </c>
      <c r="D76" s="226"/>
      <c r="E76" s="239"/>
      <c r="F76" s="226">
        <v>0.5</v>
      </c>
      <c r="G76" s="239">
        <v>7.0000000000000007E-2</v>
      </c>
      <c r="H76" s="226">
        <v>17.34</v>
      </c>
      <c r="I76" s="268">
        <v>56.82</v>
      </c>
      <c r="J76" s="225">
        <v>0.54</v>
      </c>
      <c r="K76" s="181" t="s">
        <v>76</v>
      </c>
    </row>
    <row r="77" spans="1:11" ht="19.5" customHeight="1" x14ac:dyDescent="0.25">
      <c r="A77" s="269"/>
      <c r="B77" s="216" t="s">
        <v>77</v>
      </c>
      <c r="C77" s="234"/>
      <c r="D77" s="226">
        <v>12.75</v>
      </c>
      <c r="E77" s="239">
        <v>12.5</v>
      </c>
      <c r="F77" s="225"/>
      <c r="G77" s="234"/>
      <c r="H77" s="234"/>
      <c r="I77" s="234"/>
      <c r="J77" s="234"/>
      <c r="K77" s="181"/>
    </row>
    <row r="78" spans="1:11" ht="19.5" customHeight="1" x14ac:dyDescent="0.25">
      <c r="A78" s="269"/>
      <c r="B78" s="221" t="s">
        <v>36</v>
      </c>
      <c r="C78" s="234"/>
      <c r="D78" s="226">
        <v>5</v>
      </c>
      <c r="E78" s="239">
        <v>5</v>
      </c>
      <c r="F78" s="225"/>
      <c r="G78" s="234"/>
      <c r="H78" s="225"/>
      <c r="I78" s="268"/>
      <c r="J78" s="225"/>
      <c r="K78" s="181"/>
    </row>
    <row r="79" spans="1:11" ht="19.5" customHeight="1" x14ac:dyDescent="0.25">
      <c r="A79" s="269"/>
      <c r="B79" s="216" t="s">
        <v>78</v>
      </c>
      <c r="C79" s="234"/>
      <c r="D79" s="226">
        <v>152</v>
      </c>
      <c r="E79" s="239">
        <v>152</v>
      </c>
      <c r="F79" s="225"/>
      <c r="G79" s="234"/>
      <c r="H79" s="225"/>
      <c r="I79" s="268"/>
      <c r="J79" s="225"/>
      <c r="K79" s="181"/>
    </row>
    <row r="80" spans="1:11" ht="29.25" customHeight="1" x14ac:dyDescent="0.25">
      <c r="A80" s="216" t="s">
        <v>70</v>
      </c>
      <c r="B80" s="216"/>
      <c r="C80" s="234">
        <v>15</v>
      </c>
      <c r="D80" s="226">
        <v>15</v>
      </c>
      <c r="E80" s="239">
        <v>15</v>
      </c>
      <c r="F80" s="225">
        <v>1.1399999999999999</v>
      </c>
      <c r="G80" s="234">
        <v>0.12</v>
      </c>
      <c r="H80" s="225">
        <v>7.38</v>
      </c>
      <c r="I80" s="268">
        <v>35.25</v>
      </c>
      <c r="J80" s="225">
        <v>0</v>
      </c>
      <c r="K80" s="181" t="s">
        <v>79</v>
      </c>
    </row>
    <row r="81" spans="1:11" ht="30.75" customHeight="1" thickBot="1" x14ac:dyDescent="0.3">
      <c r="A81" s="233" t="s">
        <v>80</v>
      </c>
      <c r="B81" s="216"/>
      <c r="C81" s="234">
        <v>35</v>
      </c>
      <c r="D81" s="235">
        <v>35</v>
      </c>
      <c r="E81" s="236">
        <v>35</v>
      </c>
      <c r="F81" s="226">
        <v>2.3076923076923075</v>
      </c>
      <c r="G81" s="239">
        <v>0.41958041958041958</v>
      </c>
      <c r="H81" s="226">
        <v>13.846153846153847</v>
      </c>
      <c r="I81" s="239">
        <v>69.230769230769241</v>
      </c>
      <c r="J81" s="225"/>
      <c r="K81" s="181" t="s">
        <v>81</v>
      </c>
    </row>
    <row r="82" spans="1:11" ht="19.5" customHeight="1" thickBot="1" x14ac:dyDescent="0.3">
      <c r="A82" s="251" t="s">
        <v>47</v>
      </c>
      <c r="B82" s="252"/>
      <c r="C82" s="297">
        <f>C81+C80+C76+110+20+160+C34</f>
        <v>520</v>
      </c>
      <c r="D82" s="271"/>
      <c r="E82" s="254"/>
      <c r="F82" s="255">
        <f>F81+F80+F76+F57+F41+F34</f>
        <v>17.03489230769231</v>
      </c>
      <c r="G82" s="255">
        <f t="shared" ref="G82:J82" si="1">G81+G80+G76+G57+G41+G34</f>
        <v>12.714380419580419</v>
      </c>
      <c r="H82" s="255">
        <f t="shared" si="1"/>
        <v>74.013653846153844</v>
      </c>
      <c r="I82" s="255">
        <f t="shared" si="1"/>
        <v>458.95076923076925</v>
      </c>
      <c r="J82" s="255">
        <f t="shared" si="1"/>
        <v>6.09</v>
      </c>
      <c r="K82" s="192"/>
    </row>
    <row r="83" spans="1:11" ht="19.5" customHeight="1" x14ac:dyDescent="0.25">
      <c r="A83" s="233"/>
      <c r="B83" s="273" t="s">
        <v>595</v>
      </c>
      <c r="C83" s="234"/>
      <c r="D83" s="225"/>
      <c r="E83" s="234"/>
      <c r="F83" s="225"/>
      <c r="G83" s="234"/>
      <c r="H83" s="225"/>
      <c r="I83" s="234"/>
      <c r="J83" s="225"/>
      <c r="K83" s="181"/>
    </row>
    <row r="84" spans="1:11" ht="19.5" customHeight="1" x14ac:dyDescent="0.25">
      <c r="A84" s="233" t="s">
        <v>82</v>
      </c>
      <c r="B84" s="216"/>
      <c r="C84" s="234">
        <v>150</v>
      </c>
      <c r="D84" s="225"/>
      <c r="E84" s="234"/>
      <c r="F84" s="226">
        <v>4.3499999999999996</v>
      </c>
      <c r="G84" s="239">
        <v>3.75</v>
      </c>
      <c r="H84" s="226">
        <v>6</v>
      </c>
      <c r="I84" s="239">
        <v>75</v>
      </c>
      <c r="J84" s="225">
        <v>1.05</v>
      </c>
      <c r="K84" s="181" t="s">
        <v>238</v>
      </c>
    </row>
    <row r="85" spans="1:11" ht="19.5" customHeight="1" x14ac:dyDescent="0.25">
      <c r="A85" s="216" t="s">
        <v>256</v>
      </c>
      <c r="B85" s="216" t="s">
        <v>85</v>
      </c>
      <c r="C85" s="234"/>
      <c r="D85" s="225">
        <v>155</v>
      </c>
      <c r="E85" s="234">
        <v>150</v>
      </c>
      <c r="F85" s="225"/>
      <c r="G85" s="234"/>
      <c r="H85" s="225"/>
      <c r="I85" s="234"/>
      <c r="J85" s="225"/>
      <c r="K85" s="181"/>
    </row>
    <row r="86" spans="1:11" ht="27.75" customHeight="1" x14ac:dyDescent="0.25">
      <c r="A86" s="233" t="s">
        <v>86</v>
      </c>
      <c r="B86" s="211" t="s">
        <v>87</v>
      </c>
      <c r="C86" s="234">
        <v>20</v>
      </c>
      <c r="D86" s="226">
        <v>20</v>
      </c>
      <c r="E86" s="239">
        <v>20</v>
      </c>
      <c r="F86" s="226">
        <v>3.28</v>
      </c>
      <c r="G86" s="239">
        <v>6.1</v>
      </c>
      <c r="H86" s="226">
        <v>45.84</v>
      </c>
      <c r="I86" s="239">
        <v>249</v>
      </c>
      <c r="J86" s="226"/>
      <c r="K86" s="181" t="s">
        <v>176</v>
      </c>
    </row>
    <row r="87" spans="1:11" ht="19.5" customHeight="1" x14ac:dyDescent="0.25">
      <c r="A87" s="233" t="s">
        <v>332</v>
      </c>
      <c r="B87" s="216"/>
      <c r="C87" s="234">
        <v>50</v>
      </c>
      <c r="D87" s="225"/>
      <c r="E87" s="234"/>
      <c r="F87" s="214">
        <v>6.1</v>
      </c>
      <c r="G87" s="279">
        <v>3.88</v>
      </c>
      <c r="H87" s="214">
        <v>7.33</v>
      </c>
      <c r="I87" s="279">
        <v>89</v>
      </c>
      <c r="J87" s="214">
        <v>0.16</v>
      </c>
      <c r="K87" s="181" t="s">
        <v>91</v>
      </c>
    </row>
    <row r="88" spans="1:11" ht="19.5" customHeight="1" x14ac:dyDescent="0.25">
      <c r="A88" s="233"/>
      <c r="B88" s="216" t="s">
        <v>92</v>
      </c>
      <c r="C88" s="234"/>
      <c r="D88" s="225">
        <v>45.22</v>
      </c>
      <c r="E88" s="234">
        <v>33</v>
      </c>
      <c r="F88" s="214"/>
      <c r="G88" s="279"/>
      <c r="H88" s="214"/>
      <c r="I88" s="279"/>
      <c r="J88" s="214"/>
      <c r="K88" s="181"/>
    </row>
    <row r="89" spans="1:11" ht="19.5" customHeight="1" x14ac:dyDescent="0.25">
      <c r="A89" s="216"/>
      <c r="B89" s="216" t="s">
        <v>179</v>
      </c>
      <c r="C89" s="234"/>
      <c r="D89" s="225">
        <v>34.65</v>
      </c>
      <c r="E89" s="234">
        <v>33</v>
      </c>
      <c r="F89" s="214"/>
      <c r="G89" s="279"/>
      <c r="H89" s="214"/>
      <c r="I89" s="279"/>
      <c r="J89" s="214"/>
      <c r="K89" s="181"/>
    </row>
    <row r="90" spans="1:11" ht="19.5" customHeight="1" x14ac:dyDescent="0.25">
      <c r="A90" s="216"/>
      <c r="B90" s="216" t="s">
        <v>37</v>
      </c>
      <c r="C90" s="234"/>
      <c r="D90" s="225">
        <v>0.5</v>
      </c>
      <c r="E90" s="234">
        <v>0.5</v>
      </c>
      <c r="F90" s="214"/>
      <c r="G90" s="279"/>
      <c r="H90" s="214"/>
      <c r="I90" s="279"/>
      <c r="J90" s="214"/>
      <c r="K90" s="181"/>
    </row>
    <row r="91" spans="1:11" ht="19.5" customHeight="1" x14ac:dyDescent="0.25">
      <c r="A91" s="216"/>
      <c r="B91" s="216" t="s">
        <v>93</v>
      </c>
      <c r="C91" s="234"/>
      <c r="D91" s="225">
        <v>9</v>
      </c>
      <c r="E91" s="234">
        <v>9</v>
      </c>
      <c r="F91" s="214"/>
      <c r="G91" s="279"/>
      <c r="H91" s="214"/>
      <c r="I91" s="279"/>
      <c r="J91" s="214"/>
      <c r="K91" s="181"/>
    </row>
    <row r="92" spans="1:11" ht="19.5" customHeight="1" x14ac:dyDescent="0.25">
      <c r="A92" s="216"/>
      <c r="B92" s="216" t="s">
        <v>94</v>
      </c>
      <c r="C92" s="234"/>
      <c r="D92" s="226">
        <v>12.6</v>
      </c>
      <c r="E92" s="239">
        <v>12.6</v>
      </c>
      <c r="F92" s="214"/>
      <c r="G92" s="279"/>
      <c r="H92" s="214"/>
      <c r="I92" s="279"/>
      <c r="J92" s="214"/>
      <c r="K92" s="181"/>
    </row>
    <row r="93" spans="1:11" ht="19.5" customHeight="1" x14ac:dyDescent="0.25">
      <c r="A93" s="216"/>
      <c r="B93" s="216" t="s">
        <v>95</v>
      </c>
      <c r="C93" s="234"/>
      <c r="D93" s="226">
        <v>5</v>
      </c>
      <c r="E93" s="239">
        <v>5</v>
      </c>
      <c r="F93" s="214"/>
      <c r="G93" s="279"/>
      <c r="H93" s="214"/>
      <c r="I93" s="279"/>
      <c r="J93" s="214"/>
      <c r="K93" s="181"/>
    </row>
    <row r="94" spans="1:11" ht="19.5" customHeight="1" x14ac:dyDescent="0.25">
      <c r="A94" s="216"/>
      <c r="B94" s="216" t="s">
        <v>72</v>
      </c>
      <c r="C94" s="234"/>
      <c r="D94" s="226"/>
      <c r="E94" s="278">
        <v>58</v>
      </c>
      <c r="F94" s="214"/>
      <c r="G94" s="279"/>
      <c r="H94" s="214"/>
      <c r="I94" s="279"/>
      <c r="J94" s="214"/>
      <c r="K94" s="181"/>
    </row>
    <row r="95" spans="1:11" ht="19.5" customHeight="1" x14ac:dyDescent="0.25">
      <c r="A95" s="216"/>
      <c r="B95" s="216" t="s">
        <v>73</v>
      </c>
      <c r="C95" s="234"/>
      <c r="D95" s="226">
        <v>2</v>
      </c>
      <c r="E95" s="239">
        <v>2</v>
      </c>
      <c r="F95" s="214"/>
      <c r="G95" s="279"/>
      <c r="H95" s="214"/>
      <c r="I95" s="279"/>
      <c r="J95" s="214"/>
      <c r="K95" s="181"/>
    </row>
    <row r="96" spans="1:11" ht="19.5" customHeight="1" x14ac:dyDescent="0.25">
      <c r="A96" s="233" t="s">
        <v>96</v>
      </c>
      <c r="B96" s="216"/>
      <c r="C96" s="234">
        <v>120</v>
      </c>
      <c r="D96" s="226"/>
      <c r="E96" s="239"/>
      <c r="F96" s="226">
        <v>2.4516</v>
      </c>
      <c r="G96" s="239">
        <v>3.8411999999999997</v>
      </c>
      <c r="H96" s="226">
        <v>16.351199999999999</v>
      </c>
      <c r="I96" s="239">
        <v>109.8</v>
      </c>
      <c r="J96" s="226">
        <v>14.53</v>
      </c>
      <c r="K96" s="181" t="s">
        <v>97</v>
      </c>
    </row>
    <row r="97" spans="1:11" ht="19.5" customHeight="1" x14ac:dyDescent="0.25">
      <c r="A97" s="233"/>
      <c r="B97" s="216" t="s">
        <v>64</v>
      </c>
      <c r="C97" s="234"/>
      <c r="D97" s="226">
        <v>136.80000000000001</v>
      </c>
      <c r="E97" s="239">
        <v>102.6</v>
      </c>
      <c r="F97" s="226"/>
      <c r="G97" s="239"/>
      <c r="H97" s="226"/>
      <c r="I97" s="239"/>
      <c r="J97" s="226"/>
      <c r="K97" s="181"/>
    </row>
    <row r="98" spans="1:11" ht="19.5" customHeight="1" x14ac:dyDescent="0.25">
      <c r="A98" s="233"/>
      <c r="B98" s="216" t="s">
        <v>34</v>
      </c>
      <c r="C98" s="234"/>
      <c r="D98" s="226">
        <v>18.96</v>
      </c>
      <c r="E98" s="239">
        <v>18</v>
      </c>
      <c r="F98" s="226"/>
      <c r="G98" s="239"/>
      <c r="H98" s="226"/>
      <c r="I98" s="239"/>
      <c r="J98" s="226"/>
      <c r="K98" s="181"/>
    </row>
    <row r="99" spans="1:11" ht="19.5" customHeight="1" x14ac:dyDescent="0.25">
      <c r="A99" s="233"/>
      <c r="B99" s="216" t="s">
        <v>38</v>
      </c>
      <c r="C99" s="234"/>
      <c r="D99" s="226">
        <v>4.2</v>
      </c>
      <c r="E99" s="239">
        <v>4.2</v>
      </c>
      <c r="F99" s="226"/>
      <c r="G99" s="239"/>
      <c r="H99" s="226"/>
      <c r="I99" s="239"/>
      <c r="J99" s="226"/>
      <c r="K99" s="181"/>
    </row>
    <row r="100" spans="1:11" ht="19.5" customHeight="1" x14ac:dyDescent="0.25">
      <c r="A100" s="233"/>
      <c r="B100" s="211" t="s">
        <v>37</v>
      </c>
      <c r="C100" s="234"/>
      <c r="D100" s="226">
        <v>0.45</v>
      </c>
      <c r="E100" s="239">
        <v>0.45</v>
      </c>
      <c r="F100" s="226"/>
      <c r="G100" s="239"/>
      <c r="H100" s="226"/>
      <c r="I100" s="239"/>
      <c r="J100" s="226"/>
      <c r="K100" s="181"/>
    </row>
    <row r="101" spans="1:11" ht="27.75" customHeight="1" x14ac:dyDescent="0.25">
      <c r="A101" s="233" t="s">
        <v>333</v>
      </c>
      <c r="B101" s="216"/>
      <c r="C101" s="234" t="s">
        <v>334</v>
      </c>
      <c r="D101" s="225"/>
      <c r="E101" s="234"/>
      <c r="F101" s="226">
        <v>5.2500000000000012E-2</v>
      </c>
      <c r="G101" s="239">
        <v>1.5000000000000005E-2</v>
      </c>
      <c r="H101" s="226">
        <v>5.018110944527737</v>
      </c>
      <c r="I101" s="239">
        <v>20.084932533733134</v>
      </c>
      <c r="J101" s="226">
        <v>0.02</v>
      </c>
      <c r="K101" s="181" t="s">
        <v>335</v>
      </c>
    </row>
    <row r="102" spans="1:11" ht="19.5" customHeight="1" x14ac:dyDescent="0.25">
      <c r="A102" s="233"/>
      <c r="B102" s="216" t="s">
        <v>100</v>
      </c>
      <c r="C102" s="234"/>
      <c r="D102" s="225">
        <v>0.4</v>
      </c>
      <c r="E102" s="234">
        <v>0.4</v>
      </c>
      <c r="F102" s="225"/>
      <c r="G102" s="234"/>
      <c r="H102" s="225"/>
      <c r="I102" s="234"/>
      <c r="J102" s="225"/>
      <c r="K102" s="181"/>
    </row>
    <row r="103" spans="1:11" ht="19.5" customHeight="1" x14ac:dyDescent="0.25">
      <c r="A103" s="233"/>
      <c r="B103" s="216" t="s">
        <v>36</v>
      </c>
      <c r="C103" s="234"/>
      <c r="D103" s="225">
        <v>5</v>
      </c>
      <c r="E103" s="234">
        <v>5</v>
      </c>
      <c r="F103" s="225"/>
      <c r="G103" s="234"/>
      <c r="H103" s="225"/>
      <c r="I103" s="234"/>
      <c r="J103" s="225"/>
      <c r="K103" s="181"/>
    </row>
    <row r="104" spans="1:11" ht="19.5" customHeight="1" x14ac:dyDescent="0.25">
      <c r="A104" s="233"/>
      <c r="B104" s="216" t="s">
        <v>35</v>
      </c>
      <c r="C104" s="234"/>
      <c r="D104" s="235">
        <v>150</v>
      </c>
      <c r="E104" s="234">
        <v>150</v>
      </c>
      <c r="F104" s="225"/>
      <c r="G104" s="234"/>
      <c r="H104" s="225"/>
      <c r="I104" s="234"/>
      <c r="J104" s="225"/>
      <c r="K104" s="181"/>
    </row>
    <row r="105" spans="1:11" ht="26.25" customHeight="1" thickBot="1" x14ac:dyDescent="0.3">
      <c r="A105" s="233" t="s">
        <v>70</v>
      </c>
      <c r="B105" s="216"/>
      <c r="C105" s="234">
        <v>20</v>
      </c>
      <c r="D105" s="247">
        <v>20</v>
      </c>
      <c r="E105" s="270">
        <v>20</v>
      </c>
      <c r="F105" s="226">
        <v>1.52</v>
      </c>
      <c r="G105" s="270">
        <v>0.16000000000000003</v>
      </c>
      <c r="H105" s="226">
        <v>9.8400000000000016</v>
      </c>
      <c r="I105" s="270">
        <v>47.000000000000007</v>
      </c>
      <c r="J105" s="226">
        <v>0</v>
      </c>
      <c r="K105" s="196" t="s">
        <v>79</v>
      </c>
    </row>
    <row r="106" spans="1:11" ht="19.5" customHeight="1" thickBot="1" x14ac:dyDescent="0.3">
      <c r="A106" s="251" t="s">
        <v>47</v>
      </c>
      <c r="B106" s="280"/>
      <c r="C106" s="393">
        <f>C105+155+C96+C87+C86+C84</f>
        <v>515</v>
      </c>
      <c r="D106" s="282"/>
      <c r="E106" s="283"/>
      <c r="F106" s="284">
        <f>F105+F101+F96+F87+F86+F84</f>
        <v>17.754099999999998</v>
      </c>
      <c r="G106" s="284">
        <f t="shared" ref="G106:J106" si="2">G105+G101+G96+G87+G86+G84</f>
        <v>17.746199999999998</v>
      </c>
      <c r="H106" s="284">
        <f t="shared" si="2"/>
        <v>90.379310944527731</v>
      </c>
      <c r="I106" s="284">
        <f t="shared" si="2"/>
        <v>589.88493253373315</v>
      </c>
      <c r="J106" s="284">
        <f t="shared" si="2"/>
        <v>15.76</v>
      </c>
      <c r="K106" s="192"/>
    </row>
    <row r="107" spans="1:11" ht="19.5" customHeight="1" thickBot="1" x14ac:dyDescent="0.3">
      <c r="A107" s="251" t="s">
        <v>101</v>
      </c>
      <c r="B107" s="285"/>
      <c r="C107" s="297">
        <f>C106+C82+C32+C29</f>
        <v>1494</v>
      </c>
      <c r="D107" s="255"/>
      <c r="E107" s="255"/>
      <c r="F107" s="255">
        <f>F106+F82+F32+F29</f>
        <v>44.180196655752944</v>
      </c>
      <c r="G107" s="255">
        <f t="shared" ref="G107:J107" si="3">G106+G82+G32+G29</f>
        <v>42.549851714827753</v>
      </c>
      <c r="H107" s="255">
        <f t="shared" si="3"/>
        <v>216.48368958584228</v>
      </c>
      <c r="I107" s="255">
        <f t="shared" si="3"/>
        <v>1392.5701325025657</v>
      </c>
      <c r="J107" s="255">
        <f t="shared" si="3"/>
        <v>33.69</v>
      </c>
      <c r="K107" s="192"/>
    </row>
    <row r="108" spans="1:11" ht="19.5" customHeight="1" x14ac:dyDescent="0.25">
      <c r="A108" s="216"/>
      <c r="B108" s="216"/>
      <c r="C108" s="286"/>
      <c r="D108" s="259"/>
      <c r="E108" s="259"/>
      <c r="F108" s="226"/>
      <c r="G108" s="226"/>
      <c r="H108" s="226"/>
      <c r="I108" s="226"/>
      <c r="J108" s="226"/>
      <c r="K108" s="185"/>
    </row>
    <row r="109" spans="1:11" ht="19.5" customHeight="1" thickBot="1" x14ac:dyDescent="0.3">
      <c r="A109" s="217" t="s">
        <v>102</v>
      </c>
      <c r="B109" s="217"/>
      <c r="C109" s="223"/>
      <c r="D109" s="224"/>
      <c r="E109" s="225"/>
      <c r="F109" s="226"/>
      <c r="G109" s="226"/>
      <c r="H109" s="226"/>
      <c r="I109" s="226"/>
      <c r="J109" s="226"/>
      <c r="K109" s="197"/>
    </row>
    <row r="110" spans="1:11" ht="29.25" customHeight="1" x14ac:dyDescent="0.25">
      <c r="A110" s="227" t="s">
        <v>11</v>
      </c>
      <c r="B110" s="228"/>
      <c r="C110" s="229" t="s">
        <v>12</v>
      </c>
      <c r="D110" s="288" t="s">
        <v>13</v>
      </c>
      <c r="E110" s="288" t="s">
        <v>13</v>
      </c>
      <c r="F110" s="541" t="s">
        <v>14</v>
      </c>
      <c r="G110" s="542"/>
      <c r="H110" s="543"/>
      <c r="I110" s="231" t="s">
        <v>15</v>
      </c>
      <c r="J110" s="232" t="s">
        <v>16</v>
      </c>
      <c r="K110" s="186" t="s">
        <v>103</v>
      </c>
    </row>
    <row r="111" spans="1:11" ht="19.5" customHeight="1" thickBot="1" x14ac:dyDescent="0.3">
      <c r="A111" s="233" t="s">
        <v>18</v>
      </c>
      <c r="B111" s="216"/>
      <c r="C111" s="234" t="s">
        <v>19</v>
      </c>
      <c r="D111" s="289" t="s">
        <v>20</v>
      </c>
      <c r="E111" s="289" t="s">
        <v>20</v>
      </c>
      <c r="F111" s="237"/>
      <c r="G111" s="238"/>
      <c r="H111" s="238"/>
      <c r="I111" s="239" t="s">
        <v>226</v>
      </c>
      <c r="J111" s="226"/>
      <c r="K111" s="187" t="s">
        <v>104</v>
      </c>
    </row>
    <row r="112" spans="1:11" ht="19.5" customHeight="1" thickBot="1" x14ac:dyDescent="0.3">
      <c r="A112" s="240"/>
      <c r="B112" s="241"/>
      <c r="C112" s="236"/>
      <c r="D112" s="242" t="s">
        <v>22</v>
      </c>
      <c r="E112" s="242" t="s">
        <v>23</v>
      </c>
      <c r="F112" s="243" t="s">
        <v>24</v>
      </c>
      <c r="G112" s="245" t="s">
        <v>25</v>
      </c>
      <c r="H112" s="243" t="s">
        <v>26</v>
      </c>
      <c r="I112" s="243" t="s">
        <v>27</v>
      </c>
      <c r="J112" s="245" t="s">
        <v>28</v>
      </c>
      <c r="K112" s="188"/>
    </row>
    <row r="113" spans="1:12" ht="19.5" customHeight="1" x14ac:dyDescent="0.25">
      <c r="A113" s="227"/>
      <c r="B113" s="246" t="s">
        <v>29</v>
      </c>
      <c r="C113" s="229"/>
      <c r="D113" s="229"/>
      <c r="E113" s="229"/>
      <c r="F113" s="249"/>
      <c r="G113" s="231"/>
      <c r="H113" s="231"/>
      <c r="I113" s="249"/>
      <c r="J113" s="249"/>
      <c r="K113" s="190"/>
    </row>
    <row r="114" spans="1:12" ht="39" customHeight="1" x14ac:dyDescent="0.25">
      <c r="A114" s="233" t="s">
        <v>336</v>
      </c>
      <c r="B114" s="216"/>
      <c r="C114" s="234" t="s">
        <v>323</v>
      </c>
      <c r="D114" s="234"/>
      <c r="E114" s="234"/>
      <c r="F114" s="247">
        <v>3.7605520958083836</v>
      </c>
      <c r="G114" s="239">
        <v>6.13125868263473</v>
      </c>
      <c r="H114" s="239">
        <v>22.956922155688623</v>
      </c>
      <c r="I114" s="247">
        <v>162.00047904191618</v>
      </c>
      <c r="J114" s="247"/>
      <c r="K114" s="181" t="s">
        <v>107</v>
      </c>
    </row>
    <row r="115" spans="1:12" ht="19.5" customHeight="1" x14ac:dyDescent="0.25">
      <c r="A115" s="233"/>
      <c r="B115" s="216" t="s">
        <v>108</v>
      </c>
      <c r="C115" s="234"/>
      <c r="D115" s="234">
        <v>18</v>
      </c>
      <c r="E115" s="234">
        <v>18</v>
      </c>
      <c r="F115" s="239"/>
      <c r="G115" s="226"/>
      <c r="H115" s="239"/>
      <c r="I115" s="226"/>
      <c r="J115" s="247"/>
      <c r="K115" s="181"/>
    </row>
    <row r="116" spans="1:12" ht="19.5" customHeight="1" x14ac:dyDescent="0.25">
      <c r="A116" s="233"/>
      <c r="B116" s="216" t="s">
        <v>34</v>
      </c>
      <c r="C116" s="234"/>
      <c r="D116" s="234">
        <v>75</v>
      </c>
      <c r="E116" s="234">
        <v>75</v>
      </c>
      <c r="F116" s="239"/>
      <c r="G116" s="239"/>
      <c r="H116" s="239"/>
      <c r="I116" s="239"/>
      <c r="J116" s="247"/>
      <c r="K116" s="181"/>
    </row>
    <row r="117" spans="1:12" ht="19.5" customHeight="1" x14ac:dyDescent="0.25">
      <c r="A117" s="233"/>
      <c r="B117" s="216" t="s">
        <v>78</v>
      </c>
      <c r="C117" s="234"/>
      <c r="D117" s="234">
        <v>48</v>
      </c>
      <c r="E117" s="234">
        <v>48</v>
      </c>
      <c r="F117" s="239"/>
      <c r="G117" s="226"/>
      <c r="H117" s="239"/>
      <c r="I117" s="226"/>
      <c r="J117" s="247"/>
      <c r="K117" s="181"/>
    </row>
    <row r="118" spans="1:12" ht="19.5" customHeight="1" x14ac:dyDescent="0.25">
      <c r="A118" s="233"/>
      <c r="B118" s="216" t="s">
        <v>36</v>
      </c>
      <c r="C118" s="234"/>
      <c r="D118" s="234">
        <v>2</v>
      </c>
      <c r="E118" s="234">
        <v>2</v>
      </c>
      <c r="F118" s="239"/>
      <c r="G118" s="226"/>
      <c r="H118" s="239"/>
      <c r="I118" s="226"/>
      <c r="J118" s="247"/>
      <c r="K118" s="181"/>
    </row>
    <row r="119" spans="1:12" ht="19.5" customHeight="1" x14ac:dyDescent="0.25">
      <c r="A119" s="233"/>
      <c r="B119" s="216" t="s">
        <v>37</v>
      </c>
      <c r="C119" s="234"/>
      <c r="D119" s="234">
        <v>0.4</v>
      </c>
      <c r="E119" s="234">
        <v>0.4</v>
      </c>
      <c r="F119" s="239"/>
      <c r="G119" s="226"/>
      <c r="H119" s="239"/>
      <c r="I119" s="226"/>
      <c r="J119" s="247"/>
      <c r="K119" s="181"/>
    </row>
    <row r="120" spans="1:12" ht="19.5" customHeight="1" x14ac:dyDescent="0.25">
      <c r="A120" s="233"/>
      <c r="B120" s="211" t="s">
        <v>38</v>
      </c>
      <c r="C120" s="234"/>
      <c r="D120" s="234">
        <v>3</v>
      </c>
      <c r="E120" s="234">
        <v>3</v>
      </c>
      <c r="F120" s="239"/>
      <c r="G120" s="226"/>
      <c r="H120" s="239"/>
      <c r="I120" s="226"/>
      <c r="J120" s="247"/>
      <c r="K120" s="181"/>
    </row>
    <row r="121" spans="1:12" ht="19.5" customHeight="1" x14ac:dyDescent="0.25">
      <c r="A121" s="233" t="s">
        <v>109</v>
      </c>
      <c r="B121" s="216"/>
      <c r="C121" s="234" t="s">
        <v>40</v>
      </c>
      <c r="D121" s="235"/>
      <c r="E121" s="234"/>
      <c r="F121" s="209">
        <v>3.6672661870503602</v>
      </c>
      <c r="G121" s="210">
        <v>3.1870503597122304</v>
      </c>
      <c r="H121" s="209">
        <v>5.9868026394721046</v>
      </c>
      <c r="I121" s="210">
        <v>58.82729928834376</v>
      </c>
      <c r="J121" s="209">
        <v>1.43</v>
      </c>
      <c r="K121" s="180" t="s">
        <v>110</v>
      </c>
    </row>
    <row r="122" spans="1:12" ht="19.5" customHeight="1" x14ac:dyDescent="0.25">
      <c r="A122" s="233"/>
      <c r="B122" s="216" t="s">
        <v>111</v>
      </c>
      <c r="C122" s="234"/>
      <c r="D122" s="235">
        <v>2</v>
      </c>
      <c r="E122" s="234">
        <v>2</v>
      </c>
      <c r="F122" s="247"/>
      <c r="G122" s="239"/>
      <c r="H122" s="239"/>
      <c r="I122" s="247"/>
      <c r="J122" s="247"/>
      <c r="K122" s="181"/>
    </row>
    <row r="123" spans="1:12" ht="19.5" customHeight="1" x14ac:dyDescent="0.25">
      <c r="A123" s="216"/>
      <c r="B123" s="216" t="s">
        <v>36</v>
      </c>
      <c r="C123" s="234"/>
      <c r="D123" s="235">
        <v>6</v>
      </c>
      <c r="E123" s="234">
        <v>6</v>
      </c>
      <c r="F123" s="247"/>
      <c r="G123" s="239"/>
      <c r="H123" s="239"/>
      <c r="I123" s="247"/>
      <c r="J123" s="247"/>
      <c r="K123" s="181"/>
    </row>
    <row r="124" spans="1:12" ht="19.5" customHeight="1" x14ac:dyDescent="0.25">
      <c r="A124" s="235"/>
      <c r="B124" s="216" t="s">
        <v>34</v>
      </c>
      <c r="C124" s="234"/>
      <c r="D124" s="235">
        <v>110</v>
      </c>
      <c r="E124" s="234">
        <v>110</v>
      </c>
      <c r="F124" s="247"/>
      <c r="G124" s="239"/>
      <c r="H124" s="239"/>
      <c r="I124" s="247"/>
      <c r="J124" s="247"/>
      <c r="K124" s="181"/>
    </row>
    <row r="125" spans="1:12" ht="19.5" customHeight="1" x14ac:dyDescent="0.25">
      <c r="A125" s="235"/>
      <c r="B125" s="216" t="s">
        <v>35</v>
      </c>
      <c r="C125" s="234"/>
      <c r="D125" s="235">
        <v>80</v>
      </c>
      <c r="E125" s="234">
        <v>80</v>
      </c>
      <c r="F125" s="247"/>
      <c r="G125" s="239"/>
      <c r="H125" s="226"/>
      <c r="I125" s="247"/>
      <c r="J125" s="247"/>
      <c r="K125" s="181"/>
    </row>
    <row r="126" spans="1:12" s="403" customFormat="1" ht="28.5" customHeight="1" x14ac:dyDescent="0.25">
      <c r="A126" s="256" t="s">
        <v>112</v>
      </c>
      <c r="B126" s="257"/>
      <c r="C126" s="447" t="s">
        <v>533</v>
      </c>
      <c r="D126" s="261"/>
      <c r="E126" s="258"/>
      <c r="F126" s="266">
        <v>4.55</v>
      </c>
      <c r="G126" s="210">
        <v>7.02</v>
      </c>
      <c r="H126" s="209">
        <v>12.92</v>
      </c>
      <c r="I126" s="266">
        <v>132.83000000000001</v>
      </c>
      <c r="J126" s="210"/>
      <c r="K126" s="470" t="s">
        <v>113</v>
      </c>
      <c r="L126" s="471"/>
    </row>
    <row r="127" spans="1:12" s="403" customFormat="1" ht="19.5" customHeight="1" x14ac:dyDescent="0.25">
      <c r="A127" s="256"/>
      <c r="B127" s="257" t="s">
        <v>46</v>
      </c>
      <c r="C127" s="258"/>
      <c r="D127" s="261">
        <v>25</v>
      </c>
      <c r="E127" s="258">
        <v>25</v>
      </c>
      <c r="F127" s="266"/>
      <c r="G127" s="210"/>
      <c r="H127" s="210"/>
      <c r="I127" s="266"/>
      <c r="J127" s="266"/>
      <c r="K127" s="180"/>
    </row>
    <row r="128" spans="1:12" s="403" customFormat="1" ht="19.5" customHeight="1" x14ac:dyDescent="0.25">
      <c r="A128" s="256"/>
      <c r="B128" s="257" t="s">
        <v>114</v>
      </c>
      <c r="C128" s="258"/>
      <c r="D128" s="261">
        <v>10.199999999999999</v>
      </c>
      <c r="E128" s="258">
        <v>10</v>
      </c>
      <c r="F128" s="266"/>
      <c r="G128" s="210"/>
      <c r="H128" s="210"/>
      <c r="I128" s="266"/>
      <c r="J128" s="266"/>
      <c r="K128" s="180"/>
    </row>
    <row r="129" spans="1:11" s="403" customFormat="1" ht="19.5" customHeight="1" thickBot="1" x14ac:dyDescent="0.3">
      <c r="A129" s="256"/>
      <c r="B129" s="257" t="s">
        <v>38</v>
      </c>
      <c r="C129" s="258"/>
      <c r="D129" s="261">
        <v>5</v>
      </c>
      <c r="E129" s="258">
        <v>5</v>
      </c>
      <c r="F129" s="266" t="s">
        <v>9</v>
      </c>
      <c r="G129" s="210"/>
      <c r="H129" s="210"/>
      <c r="I129" s="266"/>
      <c r="J129" s="266"/>
      <c r="K129" s="180"/>
    </row>
    <row r="130" spans="1:11" ht="19.5" customHeight="1" thickBot="1" x14ac:dyDescent="0.3">
      <c r="A130" s="251" t="s">
        <v>47</v>
      </c>
      <c r="B130" s="285"/>
      <c r="C130" s="253">
        <f>25+15+186+143</f>
        <v>369</v>
      </c>
      <c r="D130" s="290"/>
      <c r="E130" s="253"/>
      <c r="F130" s="291">
        <f>F114+F121+F126</f>
        <v>11.977818282858744</v>
      </c>
      <c r="G130" s="291">
        <f t="shared" ref="G130:J130" si="4">G114+G121+G126</f>
        <v>16.33830904234696</v>
      </c>
      <c r="H130" s="291">
        <f t="shared" si="4"/>
        <v>41.863724795160728</v>
      </c>
      <c r="I130" s="291">
        <f t="shared" si="4"/>
        <v>353.65777833025993</v>
      </c>
      <c r="J130" s="291">
        <f t="shared" si="4"/>
        <v>1.43</v>
      </c>
      <c r="K130" s="191"/>
    </row>
    <row r="131" spans="1:11" ht="19.5" customHeight="1" x14ac:dyDescent="0.25">
      <c r="A131" s="233"/>
      <c r="B131" s="217" t="s">
        <v>48</v>
      </c>
      <c r="C131" s="250"/>
      <c r="D131" s="259"/>
      <c r="E131" s="234"/>
      <c r="F131" s="239"/>
      <c r="G131" s="239"/>
      <c r="H131" s="239"/>
      <c r="I131" s="247"/>
      <c r="J131" s="247"/>
      <c r="K131" s="181"/>
    </row>
    <row r="132" spans="1:11" ht="42" customHeight="1" thickBot="1" x14ac:dyDescent="0.3">
      <c r="A132" s="2" t="s">
        <v>192</v>
      </c>
      <c r="B132" s="9"/>
      <c r="C132" s="20">
        <v>125</v>
      </c>
      <c r="D132" s="25">
        <v>125</v>
      </c>
      <c r="E132" s="20">
        <v>125</v>
      </c>
      <c r="F132" s="6">
        <v>0.625</v>
      </c>
      <c r="G132" s="5"/>
      <c r="H132" s="6">
        <v>12.62</v>
      </c>
      <c r="I132" s="5">
        <v>52.77</v>
      </c>
      <c r="J132" s="6">
        <v>2.5</v>
      </c>
      <c r="K132" s="361" t="s">
        <v>116</v>
      </c>
    </row>
    <row r="133" spans="1:11" ht="19.5" customHeight="1" thickBot="1" x14ac:dyDescent="0.3">
      <c r="A133" s="251" t="s">
        <v>47</v>
      </c>
      <c r="B133" s="292"/>
      <c r="C133" s="253">
        <v>125</v>
      </c>
      <c r="D133" s="293"/>
      <c r="E133" s="275"/>
      <c r="F133" s="255">
        <f>F132</f>
        <v>0.625</v>
      </c>
      <c r="G133" s="255">
        <f t="shared" ref="G133:J133" si="5">G132</f>
        <v>0</v>
      </c>
      <c r="H133" s="255">
        <f t="shared" si="5"/>
        <v>12.62</v>
      </c>
      <c r="I133" s="255">
        <f t="shared" si="5"/>
        <v>52.77</v>
      </c>
      <c r="J133" s="255">
        <f t="shared" si="5"/>
        <v>2.5</v>
      </c>
      <c r="K133" s="192"/>
    </row>
    <row r="134" spans="1:11" ht="19.5" customHeight="1" x14ac:dyDescent="0.25">
      <c r="A134" s="227"/>
      <c r="B134" s="246" t="s">
        <v>51</v>
      </c>
      <c r="C134" s="294"/>
      <c r="D134" s="229"/>
      <c r="E134" s="229"/>
      <c r="F134" s="249"/>
      <c r="G134" s="231"/>
      <c r="H134" s="232"/>
      <c r="I134" s="231"/>
      <c r="J134" s="232"/>
      <c r="K134" s="195"/>
    </row>
    <row r="135" spans="1:11" ht="36.75" customHeight="1" x14ac:dyDescent="0.25">
      <c r="A135" s="233" t="s">
        <v>118</v>
      </c>
      <c r="B135" s="211"/>
      <c r="C135" s="234">
        <v>40</v>
      </c>
      <c r="D135" s="239"/>
      <c r="E135" s="239"/>
      <c r="F135" s="226">
        <v>0.48599999999999999</v>
      </c>
      <c r="G135" s="239">
        <v>3.1372000000000004</v>
      </c>
      <c r="H135" s="226">
        <v>3.5848000000000004</v>
      </c>
      <c r="I135" s="239">
        <v>44.56</v>
      </c>
      <c r="J135" s="226">
        <v>2.41</v>
      </c>
      <c r="K135" s="181" t="s">
        <v>119</v>
      </c>
    </row>
    <row r="136" spans="1:11" ht="19.5" customHeight="1" x14ac:dyDescent="0.25">
      <c r="A136" s="233"/>
      <c r="B136" s="211" t="s">
        <v>120</v>
      </c>
      <c r="C136" s="234"/>
      <c r="D136" s="239">
        <v>21.84</v>
      </c>
      <c r="E136" s="239">
        <v>12</v>
      </c>
      <c r="F136" s="226"/>
      <c r="G136" s="239"/>
      <c r="H136" s="226"/>
      <c r="I136" s="239"/>
      <c r="J136" s="226"/>
      <c r="K136" s="181"/>
    </row>
    <row r="137" spans="1:11" ht="19.5" customHeight="1" x14ac:dyDescent="0.25">
      <c r="A137" s="233"/>
      <c r="B137" s="211" t="s">
        <v>121</v>
      </c>
      <c r="C137" s="234"/>
      <c r="D137" s="239">
        <v>21.92</v>
      </c>
      <c r="E137" s="239">
        <v>16</v>
      </c>
      <c r="F137" s="226"/>
      <c r="G137" s="239"/>
      <c r="H137" s="226"/>
      <c r="I137" s="239"/>
      <c r="J137" s="226"/>
      <c r="K137" s="181"/>
    </row>
    <row r="138" spans="1:11" ht="19.5" customHeight="1" x14ac:dyDescent="0.25">
      <c r="A138" s="233"/>
      <c r="B138" s="211" t="s">
        <v>52</v>
      </c>
      <c r="C138" s="234"/>
      <c r="D138" s="239">
        <v>10.24</v>
      </c>
      <c r="E138" s="239">
        <v>8</v>
      </c>
      <c r="F138" s="226"/>
      <c r="G138" s="239"/>
      <c r="H138" s="226"/>
      <c r="I138" s="239"/>
      <c r="J138" s="226"/>
      <c r="K138" s="181"/>
    </row>
    <row r="139" spans="1:11" ht="19.5" customHeight="1" x14ac:dyDescent="0.25">
      <c r="A139" s="233"/>
      <c r="B139" s="211" t="s">
        <v>122</v>
      </c>
      <c r="C139" s="234"/>
      <c r="D139" s="239">
        <v>2.4</v>
      </c>
      <c r="E139" s="239">
        <v>2</v>
      </c>
      <c r="F139" s="226"/>
      <c r="G139" s="239"/>
      <c r="H139" s="226"/>
      <c r="I139" s="239"/>
      <c r="J139" s="226"/>
      <c r="K139" s="181"/>
    </row>
    <row r="140" spans="1:11" ht="19.5" customHeight="1" x14ac:dyDescent="0.25">
      <c r="A140" s="233"/>
      <c r="B140" s="211" t="s">
        <v>73</v>
      </c>
      <c r="C140" s="234"/>
      <c r="D140" s="239">
        <v>2</v>
      </c>
      <c r="E140" s="239">
        <v>2</v>
      </c>
      <c r="F140" s="226"/>
      <c r="G140" s="239"/>
      <c r="H140" s="226"/>
      <c r="I140" s="239"/>
      <c r="J140" s="226"/>
      <c r="K140" s="181"/>
    </row>
    <row r="141" spans="1:11" s="174" customFormat="1" ht="90" customHeight="1" x14ac:dyDescent="0.25">
      <c r="A141" s="2" t="s">
        <v>413</v>
      </c>
      <c r="B141" s="9"/>
      <c r="C141" s="20" t="s">
        <v>403</v>
      </c>
      <c r="D141" s="129"/>
      <c r="E141" s="129"/>
      <c r="F141" s="4">
        <v>1.26</v>
      </c>
      <c r="G141" s="5">
        <v>4</v>
      </c>
      <c r="H141" s="6">
        <v>6.81</v>
      </c>
      <c r="I141" s="5">
        <v>73.59</v>
      </c>
      <c r="J141" s="6">
        <v>6.43</v>
      </c>
      <c r="K141" s="1" t="s">
        <v>337</v>
      </c>
    </row>
    <row r="142" spans="1:11" ht="19.5" customHeight="1" x14ac:dyDescent="0.25">
      <c r="A142" s="233"/>
      <c r="B142" s="216" t="s">
        <v>125</v>
      </c>
      <c r="C142" s="234"/>
      <c r="D142" s="295">
        <v>15</v>
      </c>
      <c r="E142" s="295">
        <v>12</v>
      </c>
      <c r="F142" s="247"/>
      <c r="G142" s="239"/>
      <c r="H142" s="226"/>
      <c r="I142" s="239"/>
      <c r="J142" s="226"/>
      <c r="K142" s="181"/>
    </row>
    <row r="143" spans="1:11" ht="19.5" customHeight="1" x14ac:dyDescent="0.25">
      <c r="A143" s="233"/>
      <c r="B143" s="216" t="s">
        <v>64</v>
      </c>
      <c r="C143" s="234"/>
      <c r="D143" s="234">
        <v>15.96</v>
      </c>
      <c r="E143" s="295">
        <v>12</v>
      </c>
      <c r="F143" s="247"/>
      <c r="G143" s="239"/>
      <c r="H143" s="226"/>
      <c r="I143" s="239"/>
      <c r="J143" s="226"/>
      <c r="K143" s="181"/>
    </row>
    <row r="144" spans="1:11" ht="19.5" customHeight="1" x14ac:dyDescent="0.25">
      <c r="A144" s="233"/>
      <c r="B144" s="216" t="s">
        <v>65</v>
      </c>
      <c r="C144" s="234"/>
      <c r="D144" s="295">
        <v>7.5</v>
      </c>
      <c r="E144" s="295">
        <v>6</v>
      </c>
      <c r="F144" s="247"/>
      <c r="G144" s="239"/>
      <c r="H144" s="226"/>
      <c r="I144" s="239"/>
      <c r="J144" s="226"/>
      <c r="K144" s="181"/>
    </row>
    <row r="145" spans="1:11" ht="19.5" customHeight="1" x14ac:dyDescent="0.25">
      <c r="A145" s="233"/>
      <c r="B145" s="216" t="s">
        <v>59</v>
      </c>
      <c r="C145" s="234"/>
      <c r="D145" s="239">
        <v>7.14</v>
      </c>
      <c r="E145" s="295">
        <v>6</v>
      </c>
      <c r="F145" s="247"/>
      <c r="G145" s="239"/>
      <c r="H145" s="226"/>
      <c r="I145" s="239"/>
      <c r="J145" s="226"/>
      <c r="K145" s="181"/>
    </row>
    <row r="146" spans="1:11" ht="19.5" customHeight="1" x14ac:dyDescent="0.25">
      <c r="A146" s="233"/>
      <c r="B146" s="216" t="s">
        <v>126</v>
      </c>
      <c r="C146" s="234"/>
      <c r="D146" s="234">
        <v>30.72</v>
      </c>
      <c r="E146" s="295">
        <v>24</v>
      </c>
      <c r="F146" s="247"/>
      <c r="G146" s="239"/>
      <c r="H146" s="226"/>
      <c r="I146" s="239"/>
      <c r="J146" s="226"/>
      <c r="K146" s="181"/>
    </row>
    <row r="147" spans="1:11" ht="19.5" customHeight="1" x14ac:dyDescent="0.25">
      <c r="A147" s="233"/>
      <c r="B147" s="216" t="s">
        <v>36</v>
      </c>
      <c r="C147" s="234"/>
      <c r="D147" s="234">
        <v>1.8</v>
      </c>
      <c r="E147" s="295">
        <v>1.8</v>
      </c>
      <c r="F147" s="247"/>
      <c r="G147" s="239"/>
      <c r="H147" s="226"/>
      <c r="I147" s="239"/>
      <c r="J147" s="226"/>
      <c r="K147" s="181"/>
    </row>
    <row r="148" spans="1:11" ht="19.5" customHeight="1" x14ac:dyDescent="0.25">
      <c r="A148" s="233"/>
      <c r="B148" s="216" t="s">
        <v>67</v>
      </c>
      <c r="C148" s="234"/>
      <c r="D148" s="295">
        <v>3</v>
      </c>
      <c r="E148" s="295">
        <v>3</v>
      </c>
      <c r="F148" s="247"/>
      <c r="G148" s="239"/>
      <c r="H148" s="226"/>
      <c r="I148" s="239"/>
      <c r="J148" s="226"/>
      <c r="K148" s="181"/>
    </row>
    <row r="149" spans="1:11" ht="19.5" customHeight="1" x14ac:dyDescent="0.25">
      <c r="A149" s="233"/>
      <c r="B149" s="211" t="s">
        <v>37</v>
      </c>
      <c r="C149" s="234"/>
      <c r="D149" s="234">
        <v>0.5</v>
      </c>
      <c r="E149" s="295">
        <v>0.5</v>
      </c>
      <c r="F149" s="247"/>
      <c r="G149" s="239"/>
      <c r="H149" s="226"/>
      <c r="I149" s="239"/>
      <c r="J149" s="226"/>
      <c r="K149" s="181"/>
    </row>
    <row r="150" spans="1:11" ht="19.5" customHeight="1" x14ac:dyDescent="0.25">
      <c r="A150" s="233"/>
      <c r="B150" s="216" t="s">
        <v>128</v>
      </c>
      <c r="C150" s="234"/>
      <c r="D150" s="234">
        <v>120</v>
      </c>
      <c r="E150" s="295">
        <v>120</v>
      </c>
      <c r="F150" s="247"/>
      <c r="G150" s="239"/>
      <c r="H150" s="226"/>
      <c r="I150" s="239"/>
      <c r="J150" s="226"/>
      <c r="K150" s="181"/>
    </row>
    <row r="151" spans="1:11" ht="19.5" customHeight="1" x14ac:dyDescent="0.25">
      <c r="A151" s="233"/>
      <c r="B151" s="216" t="s">
        <v>130</v>
      </c>
      <c r="C151" s="234"/>
      <c r="D151" s="295">
        <v>7</v>
      </c>
      <c r="E151" s="295">
        <v>7</v>
      </c>
      <c r="F151" s="226"/>
      <c r="G151" s="239"/>
      <c r="H151" s="226"/>
      <c r="I151" s="239"/>
      <c r="J151" s="226"/>
      <c r="K151" s="181"/>
    </row>
    <row r="152" spans="1:11" ht="19.5" customHeight="1" x14ac:dyDescent="0.25">
      <c r="A152" s="233"/>
      <c r="B152" s="216" t="s">
        <v>338</v>
      </c>
      <c r="C152" s="234"/>
      <c r="D152" s="295">
        <v>0.8</v>
      </c>
      <c r="E152" s="295">
        <v>0.8</v>
      </c>
      <c r="F152" s="226"/>
      <c r="G152" s="239"/>
      <c r="H152" s="226"/>
      <c r="I152" s="239"/>
      <c r="J152" s="226"/>
      <c r="K152" s="181"/>
    </row>
    <row r="153" spans="1:11" ht="51.75" customHeight="1" x14ac:dyDescent="0.25">
      <c r="A153" s="233" t="s">
        <v>391</v>
      </c>
      <c r="B153" s="216"/>
      <c r="C153" s="20" t="s">
        <v>360</v>
      </c>
      <c r="D153" s="129"/>
      <c r="E153" s="129"/>
      <c r="F153" s="6">
        <v>4.9800000000000004</v>
      </c>
      <c r="G153" s="5">
        <v>5.17</v>
      </c>
      <c r="H153" s="6">
        <v>5.89</v>
      </c>
      <c r="I153" s="5">
        <v>90</v>
      </c>
      <c r="J153" s="6">
        <v>0.3</v>
      </c>
      <c r="K153" s="1" t="s">
        <v>392</v>
      </c>
    </row>
    <row r="154" spans="1:11" ht="19.5" customHeight="1" x14ac:dyDescent="0.25">
      <c r="A154" s="233"/>
      <c r="B154" s="216" t="s">
        <v>132</v>
      </c>
      <c r="C154" s="234"/>
      <c r="D154" s="295">
        <v>40</v>
      </c>
      <c r="E154" s="295">
        <v>26</v>
      </c>
      <c r="F154" s="226"/>
      <c r="G154" s="239"/>
      <c r="H154" s="226"/>
      <c r="I154" s="239"/>
      <c r="J154" s="226"/>
      <c r="K154" s="181"/>
    </row>
    <row r="155" spans="1:11" ht="19.5" customHeight="1" x14ac:dyDescent="0.25">
      <c r="A155" s="233"/>
      <c r="B155" s="216" t="s">
        <v>129</v>
      </c>
      <c r="C155" s="234"/>
      <c r="D155" s="295">
        <v>27.3</v>
      </c>
      <c r="E155" s="295">
        <v>26</v>
      </c>
      <c r="F155" s="226"/>
      <c r="G155" s="239"/>
      <c r="H155" s="226"/>
      <c r="I155" s="239"/>
      <c r="J155" s="226"/>
      <c r="K155" s="181"/>
    </row>
    <row r="156" spans="1:11" ht="19.5" customHeight="1" x14ac:dyDescent="0.25">
      <c r="A156" s="233"/>
      <c r="B156" s="216" t="s">
        <v>93</v>
      </c>
      <c r="C156" s="234"/>
      <c r="D156" s="295">
        <v>6</v>
      </c>
      <c r="E156" s="295">
        <v>6</v>
      </c>
      <c r="F156" s="226"/>
      <c r="G156" s="239"/>
      <c r="H156" s="226"/>
      <c r="I156" s="239"/>
      <c r="J156" s="226"/>
      <c r="K156" s="181"/>
    </row>
    <row r="157" spans="1:11" ht="19.5" customHeight="1" x14ac:dyDescent="0.25">
      <c r="A157" s="233"/>
      <c r="B157" s="216" t="s">
        <v>35</v>
      </c>
      <c r="C157" s="234"/>
      <c r="D157" s="295">
        <v>8</v>
      </c>
      <c r="E157" s="295">
        <v>8</v>
      </c>
      <c r="F157" s="226"/>
      <c r="G157" s="239"/>
      <c r="H157" s="226"/>
      <c r="I157" s="239"/>
      <c r="J157" s="226"/>
      <c r="K157" s="181"/>
    </row>
    <row r="158" spans="1:11" ht="19.5" customHeight="1" x14ac:dyDescent="0.25">
      <c r="A158" s="233"/>
      <c r="B158" s="216" t="s">
        <v>59</v>
      </c>
      <c r="C158" s="234"/>
      <c r="D158" s="295">
        <v>9.6</v>
      </c>
      <c r="E158" s="295">
        <v>8</v>
      </c>
      <c r="F158" s="226"/>
      <c r="G158" s="239"/>
      <c r="H158" s="226"/>
      <c r="I158" s="239"/>
      <c r="J158" s="226"/>
      <c r="K158" s="181"/>
    </row>
    <row r="159" spans="1:11" ht="19.5" customHeight="1" x14ac:dyDescent="0.25">
      <c r="A159" s="233"/>
      <c r="B159" s="216" t="s">
        <v>67</v>
      </c>
      <c r="C159" s="234"/>
      <c r="D159" s="295">
        <v>1.5</v>
      </c>
      <c r="E159" s="295">
        <v>1.5</v>
      </c>
      <c r="F159" s="226"/>
      <c r="G159" s="239"/>
      <c r="H159" s="226"/>
      <c r="I159" s="239"/>
      <c r="J159" s="226"/>
      <c r="K159" s="181"/>
    </row>
    <row r="160" spans="1:11" ht="19.5" customHeight="1" x14ac:dyDescent="0.25">
      <c r="A160" s="233"/>
      <c r="B160" s="216" t="s">
        <v>393</v>
      </c>
      <c r="C160" s="234"/>
      <c r="D160" s="295"/>
      <c r="E160" s="295">
        <v>6</v>
      </c>
      <c r="F160" s="226"/>
      <c r="G160" s="239"/>
      <c r="H160" s="226"/>
      <c r="I160" s="239"/>
      <c r="J160" s="226"/>
      <c r="K160" s="181"/>
    </row>
    <row r="161" spans="1:11" ht="19.5" customHeight="1" x14ac:dyDescent="0.25">
      <c r="A161" s="233"/>
      <c r="B161" s="216" t="s">
        <v>133</v>
      </c>
      <c r="C161" s="234"/>
      <c r="D161" s="295">
        <v>2.7</v>
      </c>
      <c r="E161" s="295">
        <v>2.7</v>
      </c>
      <c r="F161" s="226"/>
      <c r="G161" s="239"/>
      <c r="H161" s="226"/>
      <c r="I161" s="239"/>
      <c r="J161" s="226"/>
      <c r="K161" s="181"/>
    </row>
    <row r="162" spans="1:11" ht="19.5" customHeight="1" x14ac:dyDescent="0.25">
      <c r="A162" s="233"/>
      <c r="B162" s="216" t="s">
        <v>62</v>
      </c>
      <c r="C162" s="234"/>
      <c r="D162" s="295"/>
      <c r="E162" s="295">
        <v>48</v>
      </c>
      <c r="F162" s="226"/>
      <c r="G162" s="239"/>
      <c r="H162" s="226"/>
      <c r="I162" s="239"/>
      <c r="J162" s="226"/>
      <c r="K162" s="181"/>
    </row>
    <row r="163" spans="1:11" ht="19.5" customHeight="1" x14ac:dyDescent="0.25">
      <c r="A163" s="233"/>
      <c r="B163" s="216" t="s">
        <v>67</v>
      </c>
      <c r="C163" s="234"/>
      <c r="D163" s="295">
        <v>2</v>
      </c>
      <c r="E163" s="295">
        <v>2</v>
      </c>
      <c r="F163" s="226"/>
      <c r="G163" s="239"/>
      <c r="H163" s="226"/>
      <c r="I163" s="239"/>
      <c r="J163" s="226"/>
      <c r="K163" s="181"/>
    </row>
    <row r="164" spans="1:11" ht="19.5" customHeight="1" x14ac:dyDescent="0.25">
      <c r="A164" s="233"/>
      <c r="B164" s="216" t="s">
        <v>394</v>
      </c>
      <c r="C164" s="234"/>
      <c r="D164" s="295"/>
      <c r="E164" s="295">
        <v>40</v>
      </c>
      <c r="F164" s="226"/>
      <c r="G164" s="239"/>
      <c r="H164" s="226"/>
      <c r="I164" s="239"/>
      <c r="J164" s="226"/>
      <c r="K164" s="181"/>
    </row>
    <row r="165" spans="1:11" ht="19.5" customHeight="1" x14ac:dyDescent="0.25">
      <c r="A165" s="233"/>
      <c r="B165" s="216" t="s">
        <v>395</v>
      </c>
      <c r="C165" s="234"/>
      <c r="D165" s="295"/>
      <c r="E165" s="295">
        <v>20</v>
      </c>
      <c r="F165" s="226"/>
      <c r="G165" s="239"/>
      <c r="H165" s="226"/>
      <c r="I165" s="239"/>
      <c r="J165" s="226"/>
      <c r="K165" s="181"/>
    </row>
    <row r="166" spans="1:11" ht="19.5" customHeight="1" x14ac:dyDescent="0.25">
      <c r="A166" s="233"/>
      <c r="B166" s="216" t="s">
        <v>182</v>
      </c>
      <c r="C166" s="234"/>
      <c r="D166" s="295">
        <v>5</v>
      </c>
      <c r="E166" s="295">
        <v>5</v>
      </c>
      <c r="F166" s="226"/>
      <c r="G166" s="239"/>
      <c r="H166" s="226"/>
      <c r="I166" s="239"/>
      <c r="J166" s="226"/>
      <c r="K166" s="181"/>
    </row>
    <row r="167" spans="1:11" ht="19.5" customHeight="1" x14ac:dyDescent="0.25">
      <c r="A167" s="233"/>
      <c r="B167" s="216" t="s">
        <v>133</v>
      </c>
      <c r="C167" s="234"/>
      <c r="D167" s="295">
        <v>1.5</v>
      </c>
      <c r="E167" s="295">
        <v>1.5</v>
      </c>
      <c r="F167" s="226"/>
      <c r="G167" s="239"/>
      <c r="H167" s="226"/>
      <c r="I167" s="239"/>
      <c r="J167" s="226"/>
      <c r="K167" s="181"/>
    </row>
    <row r="168" spans="1:11" ht="19.5" customHeight="1" x14ac:dyDescent="0.25">
      <c r="A168" s="233"/>
      <c r="B168" s="216" t="s">
        <v>78</v>
      </c>
      <c r="C168" s="234"/>
      <c r="D168" s="295">
        <v>15</v>
      </c>
      <c r="E168" s="295">
        <v>15</v>
      </c>
      <c r="F168" s="226"/>
      <c r="G168" s="239"/>
      <c r="H168" s="226"/>
      <c r="I168" s="239"/>
      <c r="J168" s="226"/>
      <c r="K168" s="181"/>
    </row>
    <row r="169" spans="1:11" ht="19.5" customHeight="1" x14ac:dyDescent="0.25">
      <c r="A169" s="233"/>
      <c r="B169" s="216" t="s">
        <v>230</v>
      </c>
      <c r="C169" s="234"/>
      <c r="D169" s="295">
        <v>1</v>
      </c>
      <c r="E169" s="295">
        <v>1</v>
      </c>
      <c r="F169" s="226"/>
      <c r="G169" s="239"/>
      <c r="H169" s="226"/>
      <c r="I169" s="239"/>
      <c r="J169" s="226"/>
      <c r="K169" s="181"/>
    </row>
    <row r="170" spans="1:11" ht="19.5" customHeight="1" x14ac:dyDescent="0.25">
      <c r="A170" s="233"/>
      <c r="B170" s="216" t="s">
        <v>37</v>
      </c>
      <c r="C170" s="234"/>
      <c r="D170" s="295">
        <v>0.16</v>
      </c>
      <c r="E170" s="295">
        <v>0.16</v>
      </c>
      <c r="F170" s="226"/>
      <c r="G170" s="239"/>
      <c r="H170" s="226"/>
      <c r="I170" s="239"/>
      <c r="J170" s="226"/>
      <c r="K170" s="181"/>
    </row>
    <row r="171" spans="1:11" ht="52.5" customHeight="1" x14ac:dyDescent="0.25">
      <c r="A171" s="233" t="s">
        <v>134</v>
      </c>
      <c r="B171" s="216"/>
      <c r="C171" s="20" t="s">
        <v>339</v>
      </c>
      <c r="D171" s="129"/>
      <c r="E171" s="129"/>
      <c r="F171" s="6">
        <v>4.1742520958083826</v>
      </c>
      <c r="G171" s="5">
        <v>2.6612586826347306</v>
      </c>
      <c r="H171" s="6">
        <v>23.446922155688625</v>
      </c>
      <c r="I171" s="5">
        <v>134.38047904191617</v>
      </c>
      <c r="J171" s="6"/>
      <c r="K171" s="1" t="s">
        <v>233</v>
      </c>
    </row>
    <row r="172" spans="1:11" ht="19.5" customHeight="1" x14ac:dyDescent="0.25">
      <c r="A172" s="233"/>
      <c r="B172" s="216" t="s">
        <v>295</v>
      </c>
      <c r="C172" s="234"/>
      <c r="D172" s="295">
        <v>38.5</v>
      </c>
      <c r="E172" s="295">
        <v>38.5</v>
      </c>
      <c r="F172" s="226"/>
      <c r="G172" s="239"/>
      <c r="H172" s="226"/>
      <c r="I172" s="239"/>
      <c r="J172" s="226"/>
      <c r="K172" s="181"/>
    </row>
    <row r="173" spans="1:11" ht="19.5" customHeight="1" x14ac:dyDescent="0.25">
      <c r="A173" s="233"/>
      <c r="B173" s="216" t="s">
        <v>145</v>
      </c>
      <c r="C173" s="234"/>
      <c r="D173" s="295">
        <v>231</v>
      </c>
      <c r="E173" s="295">
        <v>231</v>
      </c>
      <c r="F173" s="226"/>
      <c r="G173" s="239"/>
      <c r="H173" s="226"/>
      <c r="I173" s="239"/>
      <c r="J173" s="226"/>
      <c r="K173" s="181"/>
    </row>
    <row r="174" spans="1:11" ht="19.5" customHeight="1" x14ac:dyDescent="0.25">
      <c r="A174" s="233"/>
      <c r="B174" s="216" t="s">
        <v>37</v>
      </c>
      <c r="C174" s="234"/>
      <c r="D174" s="239">
        <v>0.45</v>
      </c>
      <c r="E174" s="239">
        <v>0.45</v>
      </c>
      <c r="F174" s="226"/>
      <c r="G174" s="239"/>
      <c r="H174" s="226"/>
      <c r="I174" s="239"/>
      <c r="J174" s="226"/>
      <c r="K174" s="181"/>
    </row>
    <row r="175" spans="1:11" ht="19.5" customHeight="1" x14ac:dyDescent="0.25">
      <c r="A175" s="233"/>
      <c r="B175" s="216" t="s">
        <v>148</v>
      </c>
      <c r="C175" s="234"/>
      <c r="D175" s="295">
        <v>3</v>
      </c>
      <c r="E175" s="295">
        <v>3</v>
      </c>
      <c r="F175" s="226"/>
      <c r="G175" s="239"/>
      <c r="H175" s="226"/>
      <c r="I175" s="239"/>
      <c r="J175" s="226"/>
      <c r="K175" s="181"/>
    </row>
    <row r="176" spans="1:11" ht="19.5" customHeight="1" x14ac:dyDescent="0.25">
      <c r="A176" s="233" t="s">
        <v>137</v>
      </c>
      <c r="B176" s="216"/>
      <c r="C176" s="234">
        <v>150</v>
      </c>
      <c r="D176" s="234"/>
      <c r="E176" s="234"/>
      <c r="F176" s="226">
        <v>0.12</v>
      </c>
      <c r="G176" s="239">
        <v>0.12</v>
      </c>
      <c r="H176" s="226">
        <v>11</v>
      </c>
      <c r="I176" s="239">
        <v>46.05</v>
      </c>
      <c r="J176" s="226">
        <v>0.68</v>
      </c>
      <c r="K176" s="193" t="s">
        <v>379</v>
      </c>
    </row>
    <row r="177" spans="1:11" ht="19.5" customHeight="1" x14ac:dyDescent="0.25">
      <c r="A177" s="233"/>
      <c r="B177" s="216" t="s">
        <v>139</v>
      </c>
      <c r="C177" s="234"/>
      <c r="D177" s="234">
        <v>27.4</v>
      </c>
      <c r="E177" s="234">
        <v>24</v>
      </c>
      <c r="F177" s="226"/>
      <c r="G177" s="239"/>
      <c r="H177" s="226"/>
      <c r="I177" s="239"/>
      <c r="J177" s="226"/>
      <c r="K177" s="12"/>
    </row>
    <row r="178" spans="1:11" ht="19.5" customHeight="1" x14ac:dyDescent="0.25">
      <c r="A178" s="233"/>
      <c r="B178" s="216" t="s">
        <v>340</v>
      </c>
      <c r="C178" s="234"/>
      <c r="D178" s="234">
        <v>5</v>
      </c>
      <c r="E178" s="234">
        <v>5</v>
      </c>
      <c r="F178" s="226"/>
      <c r="G178" s="239"/>
      <c r="H178" s="226"/>
      <c r="I178" s="239"/>
      <c r="J178" s="226"/>
      <c r="K178" s="12"/>
    </row>
    <row r="179" spans="1:11" ht="19.5" customHeight="1" x14ac:dyDescent="0.25">
      <c r="A179" s="233"/>
      <c r="B179" s="216" t="s">
        <v>78</v>
      </c>
      <c r="C179" s="234"/>
      <c r="D179" s="234">
        <v>153</v>
      </c>
      <c r="E179" s="234">
        <v>153</v>
      </c>
      <c r="F179" s="226"/>
      <c r="G179" s="239"/>
      <c r="H179" s="226"/>
      <c r="I179" s="239"/>
      <c r="J179" s="226"/>
      <c r="K179" s="12"/>
    </row>
    <row r="180" spans="1:11" ht="30.75" customHeight="1" x14ac:dyDescent="0.25">
      <c r="A180" s="233" t="s">
        <v>70</v>
      </c>
      <c r="B180" s="216"/>
      <c r="C180" s="234">
        <v>20</v>
      </c>
      <c r="D180" s="234">
        <v>20</v>
      </c>
      <c r="E180" s="234">
        <v>20</v>
      </c>
      <c r="F180" s="226">
        <v>1.52</v>
      </c>
      <c r="G180" s="239">
        <v>0.16000000000000003</v>
      </c>
      <c r="H180" s="226">
        <v>9.8400000000000016</v>
      </c>
      <c r="I180" s="239">
        <v>47.000000000000007</v>
      </c>
      <c r="J180" s="226">
        <v>0</v>
      </c>
      <c r="K180" s="193" t="s">
        <v>79</v>
      </c>
    </row>
    <row r="181" spans="1:11" ht="29.25" customHeight="1" thickBot="1" x14ac:dyDescent="0.3">
      <c r="A181" s="233" t="s">
        <v>80</v>
      </c>
      <c r="B181" s="216"/>
      <c r="C181" s="236">
        <v>35</v>
      </c>
      <c r="D181" s="236">
        <v>35</v>
      </c>
      <c r="E181" s="236">
        <v>35</v>
      </c>
      <c r="F181" s="247">
        <v>2.31</v>
      </c>
      <c r="G181" s="270">
        <v>0.42</v>
      </c>
      <c r="H181" s="226">
        <v>13.860000000000001</v>
      </c>
      <c r="I181" s="270">
        <v>69.3</v>
      </c>
      <c r="J181" s="225"/>
      <c r="K181" s="198" t="s">
        <v>81</v>
      </c>
    </row>
    <row r="182" spans="1:11" ht="19.5" customHeight="1" thickBot="1" x14ac:dyDescent="0.3">
      <c r="A182" s="251" t="s">
        <v>47</v>
      </c>
      <c r="B182" s="285"/>
      <c r="C182" s="297">
        <v>575</v>
      </c>
      <c r="D182" s="298"/>
      <c r="E182" s="253"/>
      <c r="F182" s="291">
        <f>F135+F141+F153+F171+F176+F180+F181</f>
        <v>14.850252095808383</v>
      </c>
      <c r="G182" s="291">
        <f t="shared" ref="G182:J182" si="6">G135+G141+G153+G171+G176+G180+G181</f>
        <v>15.66845868263473</v>
      </c>
      <c r="H182" s="291">
        <f t="shared" si="6"/>
        <v>74.431722155688632</v>
      </c>
      <c r="I182" s="291">
        <f t="shared" si="6"/>
        <v>504.8804790419162</v>
      </c>
      <c r="J182" s="291">
        <f t="shared" si="6"/>
        <v>9.82</v>
      </c>
      <c r="K182" s="199"/>
    </row>
    <row r="183" spans="1:11" ht="36.75" customHeight="1" x14ac:dyDescent="0.25">
      <c r="A183" s="216"/>
      <c r="B183" s="273" t="s">
        <v>595</v>
      </c>
      <c r="C183" s="296"/>
      <c r="D183" s="213"/>
      <c r="E183" s="299"/>
      <c r="F183" s="279"/>
      <c r="G183" s="214"/>
      <c r="H183" s="279"/>
      <c r="I183" s="279"/>
      <c r="J183" s="214"/>
      <c r="K183" s="181"/>
    </row>
    <row r="184" spans="1:11" ht="19.5" customHeight="1" x14ac:dyDescent="0.25">
      <c r="A184" s="233" t="s">
        <v>171</v>
      </c>
      <c r="B184" s="216"/>
      <c r="C184" s="235">
        <v>150</v>
      </c>
      <c r="D184" s="234"/>
      <c r="E184" s="289"/>
      <c r="F184" s="214">
        <v>4.58</v>
      </c>
      <c r="G184" s="279">
        <v>4.08</v>
      </c>
      <c r="H184" s="214">
        <v>7.58</v>
      </c>
      <c r="I184" s="279">
        <v>85</v>
      </c>
      <c r="J184" s="214">
        <v>1.95</v>
      </c>
      <c r="K184" s="181" t="s">
        <v>351</v>
      </c>
    </row>
    <row r="185" spans="1:11" ht="19.5" customHeight="1" x14ac:dyDescent="0.25">
      <c r="A185" s="216" t="s">
        <v>173</v>
      </c>
      <c r="B185" s="216" t="s">
        <v>94</v>
      </c>
      <c r="C185" s="235"/>
      <c r="D185" s="234">
        <v>158</v>
      </c>
      <c r="E185" s="289">
        <v>150</v>
      </c>
      <c r="F185" s="225"/>
      <c r="G185" s="234"/>
      <c r="H185" s="225"/>
      <c r="I185" s="234"/>
      <c r="J185" s="225"/>
      <c r="K185" s="181"/>
    </row>
    <row r="186" spans="1:11" ht="31.5" customHeight="1" x14ac:dyDescent="0.25">
      <c r="A186" s="233" t="s">
        <v>86</v>
      </c>
      <c r="B186" s="211" t="s">
        <v>175</v>
      </c>
      <c r="C186" s="235">
        <v>20</v>
      </c>
      <c r="D186" s="239">
        <v>20</v>
      </c>
      <c r="E186" s="248">
        <v>20</v>
      </c>
      <c r="F186" s="226">
        <v>1.28</v>
      </c>
      <c r="G186" s="239">
        <v>3.36</v>
      </c>
      <c r="H186" s="226">
        <v>13.7</v>
      </c>
      <c r="I186" s="239">
        <v>90.2</v>
      </c>
      <c r="J186" s="226"/>
      <c r="K186" s="181" t="s">
        <v>176</v>
      </c>
    </row>
    <row r="187" spans="1:11" ht="43.5" customHeight="1" x14ac:dyDescent="0.25">
      <c r="A187" s="233" t="s">
        <v>151</v>
      </c>
      <c r="B187" s="216"/>
      <c r="C187" s="250" t="s">
        <v>341</v>
      </c>
      <c r="D187" s="225"/>
      <c r="E187" s="235"/>
      <c r="F187" s="239">
        <v>10.92</v>
      </c>
      <c r="G187" s="226">
        <v>12.113</v>
      </c>
      <c r="H187" s="239">
        <v>47.1</v>
      </c>
      <c r="I187" s="239">
        <v>345.5</v>
      </c>
      <c r="J187" s="226">
        <v>1.83</v>
      </c>
      <c r="K187" s="181" t="s">
        <v>342</v>
      </c>
    </row>
    <row r="188" spans="1:11" ht="19.5" customHeight="1" x14ac:dyDescent="0.25">
      <c r="A188" s="233"/>
      <c r="B188" s="216" t="s">
        <v>154</v>
      </c>
      <c r="C188" s="250"/>
      <c r="D188" s="225">
        <v>92.9</v>
      </c>
      <c r="E188" s="235">
        <v>91.1</v>
      </c>
      <c r="F188" s="239"/>
      <c r="G188" s="226"/>
      <c r="H188" s="239"/>
      <c r="I188" s="239"/>
      <c r="J188" s="226"/>
      <c r="K188" s="181"/>
    </row>
    <row r="189" spans="1:11" ht="19.5" customHeight="1" x14ac:dyDescent="0.25">
      <c r="A189" s="233"/>
      <c r="B189" s="216" t="s">
        <v>260</v>
      </c>
      <c r="C189" s="250"/>
      <c r="D189" s="225">
        <v>6</v>
      </c>
      <c r="E189" s="235">
        <v>6</v>
      </c>
      <c r="F189" s="239"/>
      <c r="G189" s="239"/>
      <c r="H189" s="239"/>
      <c r="I189" s="239"/>
      <c r="J189" s="226"/>
      <c r="K189" s="181"/>
    </row>
    <row r="190" spans="1:11" ht="19.5" customHeight="1" x14ac:dyDescent="0.25">
      <c r="A190" s="233"/>
      <c r="B190" s="216" t="s">
        <v>60</v>
      </c>
      <c r="C190" s="250"/>
      <c r="D190" s="225">
        <v>4.8</v>
      </c>
      <c r="E190" s="235">
        <v>4</v>
      </c>
      <c r="F190" s="239"/>
      <c r="G190" s="226"/>
      <c r="H190" s="239"/>
      <c r="I190" s="239"/>
      <c r="J190" s="226"/>
      <c r="K190" s="181"/>
    </row>
    <row r="191" spans="1:11" ht="19.5" customHeight="1" x14ac:dyDescent="0.25">
      <c r="A191" s="233"/>
      <c r="B191" s="216" t="s">
        <v>36</v>
      </c>
      <c r="C191" s="250"/>
      <c r="D191" s="225">
        <v>8</v>
      </c>
      <c r="E191" s="235">
        <v>8</v>
      </c>
      <c r="F191" s="239"/>
      <c r="G191" s="226"/>
      <c r="H191" s="239"/>
      <c r="I191" s="239"/>
      <c r="J191" s="226"/>
      <c r="K191" s="181"/>
    </row>
    <row r="192" spans="1:11" ht="19.5" customHeight="1" x14ac:dyDescent="0.25">
      <c r="A192" s="233"/>
      <c r="B192" s="216" t="s">
        <v>130</v>
      </c>
      <c r="C192" s="250"/>
      <c r="D192" s="225">
        <v>4</v>
      </c>
      <c r="E192" s="235">
        <v>4</v>
      </c>
      <c r="F192" s="239"/>
      <c r="G192" s="226"/>
      <c r="H192" s="239"/>
      <c r="I192" s="239"/>
      <c r="J192" s="226"/>
      <c r="K192" s="181"/>
    </row>
    <row r="193" spans="1:11" ht="19.5" customHeight="1" x14ac:dyDescent="0.25">
      <c r="A193" s="233"/>
      <c r="B193" s="216" t="s">
        <v>38</v>
      </c>
      <c r="C193" s="250"/>
      <c r="D193" s="225">
        <v>4</v>
      </c>
      <c r="E193" s="306">
        <v>4</v>
      </c>
      <c r="F193" s="239"/>
      <c r="G193" s="226"/>
      <c r="H193" s="239"/>
      <c r="I193" s="239"/>
      <c r="J193" s="226"/>
      <c r="K193" s="181"/>
    </row>
    <row r="194" spans="1:11" ht="19.5" customHeight="1" x14ac:dyDescent="0.25">
      <c r="A194" s="233"/>
      <c r="B194" s="216" t="s">
        <v>71</v>
      </c>
      <c r="C194" s="250"/>
      <c r="D194" s="225">
        <v>4</v>
      </c>
      <c r="E194" s="235">
        <v>4</v>
      </c>
      <c r="F194" s="239"/>
      <c r="G194" s="226"/>
      <c r="H194" s="239"/>
      <c r="I194" s="239"/>
      <c r="J194" s="226"/>
      <c r="K194" s="181"/>
    </row>
    <row r="195" spans="1:11" ht="19.5" customHeight="1" x14ac:dyDescent="0.25">
      <c r="A195" s="233"/>
      <c r="B195" s="211" t="s">
        <v>37</v>
      </c>
      <c r="C195" s="250"/>
      <c r="D195" s="225">
        <v>0.5</v>
      </c>
      <c r="E195" s="235">
        <v>0.5</v>
      </c>
      <c r="F195" s="239"/>
      <c r="G195" s="226"/>
      <c r="H195" s="239"/>
      <c r="I195" s="239"/>
      <c r="J195" s="226"/>
      <c r="K195" s="181"/>
    </row>
    <row r="196" spans="1:11" ht="19.5" customHeight="1" x14ac:dyDescent="0.25">
      <c r="A196" s="216"/>
      <c r="B196" s="216" t="s">
        <v>157</v>
      </c>
      <c r="C196" s="250"/>
      <c r="D196" s="225">
        <v>30.6</v>
      </c>
      <c r="E196" s="235">
        <v>30</v>
      </c>
      <c r="F196" s="239"/>
      <c r="G196" s="226"/>
      <c r="H196" s="239"/>
      <c r="I196" s="239"/>
      <c r="J196" s="226"/>
      <c r="K196" s="181"/>
    </row>
    <row r="197" spans="1:11" ht="28.5" customHeight="1" x14ac:dyDescent="0.25">
      <c r="A197" s="233" t="s">
        <v>158</v>
      </c>
      <c r="B197" s="216"/>
      <c r="C197" s="250" t="s">
        <v>343</v>
      </c>
      <c r="D197" s="307"/>
      <c r="E197" s="306"/>
      <c r="F197" s="239">
        <v>9.7500000000000003E-2</v>
      </c>
      <c r="G197" s="226">
        <v>2.0000000000000004E-2</v>
      </c>
      <c r="H197" s="239">
        <v>5.1681109445277373</v>
      </c>
      <c r="I197" s="239">
        <v>21.784932533733134</v>
      </c>
      <c r="J197" s="226">
        <v>2.02</v>
      </c>
      <c r="K197" s="181" t="s">
        <v>344</v>
      </c>
    </row>
    <row r="198" spans="1:11" ht="19.5" customHeight="1" x14ac:dyDescent="0.25">
      <c r="A198" s="233"/>
      <c r="B198" s="216" t="s">
        <v>100</v>
      </c>
      <c r="C198" s="250"/>
      <c r="D198" s="225">
        <v>0.8</v>
      </c>
      <c r="E198" s="235">
        <v>0.8</v>
      </c>
      <c r="F198" s="239"/>
      <c r="G198" s="226"/>
      <c r="H198" s="239"/>
      <c r="I198" s="239"/>
      <c r="J198" s="226"/>
      <c r="K198" s="181"/>
    </row>
    <row r="199" spans="1:11" ht="19.5" customHeight="1" x14ac:dyDescent="0.25">
      <c r="A199" s="233"/>
      <c r="B199" s="216" t="s">
        <v>36</v>
      </c>
      <c r="C199" s="250"/>
      <c r="D199" s="225">
        <v>5</v>
      </c>
      <c r="E199" s="235">
        <v>5</v>
      </c>
      <c r="F199" s="239"/>
      <c r="G199" s="226"/>
      <c r="H199" s="239"/>
      <c r="I199" s="239"/>
      <c r="J199" s="226"/>
      <c r="K199" s="181"/>
    </row>
    <row r="200" spans="1:11" ht="19.5" customHeight="1" x14ac:dyDescent="0.25">
      <c r="A200" s="233"/>
      <c r="B200" s="216" t="s">
        <v>161</v>
      </c>
      <c r="C200" s="250"/>
      <c r="D200" s="289">
        <v>5.55</v>
      </c>
      <c r="E200" s="235">
        <v>5</v>
      </c>
      <c r="F200" s="239"/>
      <c r="G200" s="226"/>
      <c r="H200" s="239"/>
      <c r="I200" s="239"/>
      <c r="J200" s="226"/>
      <c r="K200" s="181"/>
    </row>
    <row r="201" spans="1:11" ht="19.5" customHeight="1" thickBot="1" x14ac:dyDescent="0.3">
      <c r="A201" s="233"/>
      <c r="B201" s="216" t="s">
        <v>35</v>
      </c>
      <c r="C201" s="250"/>
      <c r="D201" s="295">
        <v>150</v>
      </c>
      <c r="E201" s="306">
        <v>150</v>
      </c>
      <c r="F201" s="239"/>
      <c r="G201" s="226"/>
      <c r="H201" s="239"/>
      <c r="I201" s="239"/>
      <c r="J201" s="226"/>
      <c r="K201" s="181"/>
    </row>
    <row r="202" spans="1:11" ht="19.5" customHeight="1" thickBot="1" x14ac:dyDescent="0.3">
      <c r="A202" s="251" t="s">
        <v>47</v>
      </c>
      <c r="B202" s="280"/>
      <c r="C202" s="308">
        <f>150+10+130+C186+C184</f>
        <v>460</v>
      </c>
      <c r="D202" s="309"/>
      <c r="E202" s="283"/>
      <c r="F202" s="284">
        <f>F197+F187+F186+F184</f>
        <v>16.877499999999998</v>
      </c>
      <c r="G202" s="284">
        <f t="shared" ref="G202:J202" si="7">G197+G187+G186+G184</f>
        <v>19.573</v>
      </c>
      <c r="H202" s="284">
        <f t="shared" si="7"/>
        <v>73.548110944527735</v>
      </c>
      <c r="I202" s="284">
        <f t="shared" si="7"/>
        <v>542.48493253373317</v>
      </c>
      <c r="J202" s="284">
        <f t="shared" si="7"/>
        <v>5.8</v>
      </c>
      <c r="K202" s="194"/>
    </row>
    <row r="203" spans="1:11" ht="19.5" customHeight="1" thickBot="1" x14ac:dyDescent="0.3">
      <c r="A203" s="251" t="s">
        <v>101</v>
      </c>
      <c r="B203" s="285"/>
      <c r="C203" s="255">
        <f>C202+C182+C133+C130</f>
        <v>1529</v>
      </c>
      <c r="D203" s="255"/>
      <c r="E203" s="255"/>
      <c r="F203" s="255">
        <f>F202+F182+F133+F130</f>
        <v>44.330570378667126</v>
      </c>
      <c r="G203" s="255">
        <f t="shared" ref="G203:J203" si="8">G202+G182+G133+G130</f>
        <v>51.579767724981693</v>
      </c>
      <c r="H203" s="255">
        <f t="shared" si="8"/>
        <v>202.46355789537708</v>
      </c>
      <c r="I203" s="255">
        <f t="shared" si="8"/>
        <v>1453.7931899059095</v>
      </c>
      <c r="J203" s="255">
        <f t="shared" si="8"/>
        <v>19.55</v>
      </c>
      <c r="K203" s="199"/>
    </row>
    <row r="204" spans="1:11" ht="19.5" customHeight="1" x14ac:dyDescent="0.25">
      <c r="A204" s="217"/>
      <c r="B204" s="246"/>
      <c r="C204" s="286"/>
      <c r="D204" s="259"/>
      <c r="E204" s="259"/>
      <c r="F204" s="310"/>
      <c r="G204" s="310"/>
      <c r="H204" s="310"/>
      <c r="I204" s="310"/>
      <c r="J204" s="310"/>
      <c r="K204" s="185"/>
    </row>
    <row r="205" spans="1:11" ht="19.5" customHeight="1" thickBot="1" x14ac:dyDescent="0.3">
      <c r="A205" s="217" t="s">
        <v>162</v>
      </c>
      <c r="B205" s="217"/>
      <c r="C205" s="223"/>
      <c r="D205" s="224"/>
      <c r="E205" s="225"/>
      <c r="F205" s="226"/>
      <c r="G205" s="226"/>
      <c r="H205" s="226"/>
      <c r="I205" s="226"/>
      <c r="J205" s="226"/>
      <c r="K205" s="197"/>
    </row>
    <row r="206" spans="1:11" ht="30" customHeight="1" x14ac:dyDescent="0.25">
      <c r="A206" s="227" t="s">
        <v>11</v>
      </c>
      <c r="B206" s="228"/>
      <c r="C206" s="229" t="s">
        <v>12</v>
      </c>
      <c r="D206" s="311" t="s">
        <v>13</v>
      </c>
      <c r="E206" s="229" t="s">
        <v>13</v>
      </c>
      <c r="F206" s="541" t="s">
        <v>14</v>
      </c>
      <c r="G206" s="542"/>
      <c r="H206" s="543"/>
      <c r="I206" s="231" t="s">
        <v>15</v>
      </c>
      <c r="J206" s="232" t="s">
        <v>16</v>
      </c>
      <c r="K206" s="186" t="s">
        <v>103</v>
      </c>
    </row>
    <row r="207" spans="1:11" ht="19.5" customHeight="1" thickBot="1" x14ac:dyDescent="0.3">
      <c r="A207" s="233" t="s">
        <v>18</v>
      </c>
      <c r="B207" s="216"/>
      <c r="C207" s="234" t="s">
        <v>19</v>
      </c>
      <c r="D207" s="225" t="s">
        <v>20</v>
      </c>
      <c r="E207" s="234" t="s">
        <v>20</v>
      </c>
      <c r="F207" s="238"/>
      <c r="G207" s="238"/>
      <c r="H207" s="238"/>
      <c r="I207" s="239" t="s">
        <v>226</v>
      </c>
      <c r="J207" s="226"/>
      <c r="K207" s="187" t="s">
        <v>104</v>
      </c>
    </row>
    <row r="208" spans="1:11" ht="19.5" customHeight="1" thickBot="1" x14ac:dyDescent="0.3">
      <c r="A208" s="233"/>
      <c r="B208" s="216"/>
      <c r="C208" s="234"/>
      <c r="D208" s="271" t="s">
        <v>22</v>
      </c>
      <c r="E208" s="242" t="s">
        <v>23</v>
      </c>
      <c r="F208" s="312" t="s">
        <v>24</v>
      </c>
      <c r="G208" s="231" t="s">
        <v>25</v>
      </c>
      <c r="H208" s="232" t="s">
        <v>26</v>
      </c>
      <c r="I208" s="231" t="s">
        <v>27</v>
      </c>
      <c r="J208" s="249" t="s">
        <v>28</v>
      </c>
      <c r="K208" s="187"/>
    </row>
    <row r="209" spans="1:11" ht="19.5" customHeight="1" x14ac:dyDescent="0.25">
      <c r="A209" s="227"/>
      <c r="B209" s="246" t="s">
        <v>29</v>
      </c>
      <c r="C209" s="229"/>
      <c r="D209" s="311"/>
      <c r="E209" s="229"/>
      <c r="F209" s="232"/>
      <c r="G209" s="231"/>
      <c r="H209" s="232"/>
      <c r="I209" s="231"/>
      <c r="J209" s="232"/>
      <c r="K209" s="190"/>
    </row>
    <row r="210" spans="1:11" ht="30.75" customHeight="1" x14ac:dyDescent="0.25">
      <c r="A210" s="233" t="s">
        <v>365</v>
      </c>
      <c r="B210" s="216"/>
      <c r="C210" s="234" t="s">
        <v>323</v>
      </c>
      <c r="D210" s="226"/>
      <c r="E210" s="239"/>
      <c r="F210" s="226">
        <v>4.2449520958083831</v>
      </c>
      <c r="G210" s="239">
        <v>4.5996586826347308</v>
      </c>
      <c r="H210" s="226">
        <v>22.61392215568862</v>
      </c>
      <c r="I210" s="239">
        <v>149.26047904191614</v>
      </c>
      <c r="J210" s="226">
        <v>0.82</v>
      </c>
      <c r="K210" s="181" t="s">
        <v>264</v>
      </c>
    </row>
    <row r="211" spans="1:11" ht="19.5" customHeight="1" x14ac:dyDescent="0.25">
      <c r="A211" s="233"/>
      <c r="B211" s="216" t="s">
        <v>155</v>
      </c>
      <c r="C211" s="234"/>
      <c r="D211" s="226">
        <v>18</v>
      </c>
      <c r="E211" s="239">
        <v>18</v>
      </c>
      <c r="F211" s="226"/>
      <c r="G211" s="239"/>
      <c r="H211" s="226"/>
      <c r="I211" s="239"/>
      <c r="J211" s="226"/>
      <c r="K211" s="181"/>
    </row>
    <row r="212" spans="1:11" ht="19.5" customHeight="1" x14ac:dyDescent="0.25">
      <c r="A212" s="233"/>
      <c r="B212" s="216" t="s">
        <v>34</v>
      </c>
      <c r="C212" s="234"/>
      <c r="D212" s="226">
        <v>123</v>
      </c>
      <c r="E212" s="239">
        <v>123</v>
      </c>
      <c r="F212" s="226"/>
      <c r="G212" s="239"/>
      <c r="H212" s="226"/>
      <c r="I212" s="239"/>
      <c r="J212" s="226"/>
      <c r="K212" s="181"/>
    </row>
    <row r="213" spans="1:11" ht="19.5" customHeight="1" x14ac:dyDescent="0.25">
      <c r="A213" s="233"/>
      <c r="B213" s="216" t="s">
        <v>36</v>
      </c>
      <c r="C213" s="234"/>
      <c r="D213" s="226">
        <v>2</v>
      </c>
      <c r="E213" s="239">
        <v>2</v>
      </c>
      <c r="F213" s="226"/>
      <c r="G213" s="239"/>
      <c r="H213" s="226"/>
      <c r="I213" s="239"/>
      <c r="J213" s="226"/>
      <c r="K213" s="181"/>
    </row>
    <row r="214" spans="1:11" ht="19.5" customHeight="1" x14ac:dyDescent="0.25">
      <c r="A214" s="233"/>
      <c r="B214" s="211" t="s">
        <v>37</v>
      </c>
      <c r="C214" s="234"/>
      <c r="D214" s="226">
        <v>0.4</v>
      </c>
      <c r="E214" s="239">
        <v>0.4</v>
      </c>
      <c r="F214" s="226"/>
      <c r="G214" s="239"/>
      <c r="H214" s="226"/>
      <c r="I214" s="239"/>
      <c r="J214" s="226"/>
      <c r="K214" s="181"/>
    </row>
    <row r="215" spans="1:11" ht="19.5" customHeight="1" x14ac:dyDescent="0.25">
      <c r="A215" s="233"/>
      <c r="B215" s="216" t="s">
        <v>38</v>
      </c>
      <c r="C215" s="234"/>
      <c r="D215" s="226">
        <v>3</v>
      </c>
      <c r="E215" s="239">
        <v>3</v>
      </c>
      <c r="F215" s="226"/>
      <c r="G215" s="239"/>
      <c r="H215" s="226"/>
      <c r="I215" s="239"/>
      <c r="J215" s="226"/>
      <c r="K215" s="181"/>
    </row>
    <row r="216" spans="1:11" ht="29.25" customHeight="1" x14ac:dyDescent="0.25">
      <c r="A216" s="82" t="s">
        <v>380</v>
      </c>
      <c r="B216" s="53"/>
      <c r="C216" s="15" t="s">
        <v>40</v>
      </c>
      <c r="D216" s="123"/>
      <c r="E216" s="124"/>
      <c r="F216" s="19">
        <v>2.673</v>
      </c>
      <c r="G216" s="18">
        <v>2.2679999999999998</v>
      </c>
      <c r="H216" s="19">
        <v>10.341733133433284</v>
      </c>
      <c r="I216" s="18">
        <v>72.701919040479751</v>
      </c>
      <c r="J216" s="19">
        <v>1.2</v>
      </c>
      <c r="K216" s="361" t="s">
        <v>163</v>
      </c>
    </row>
    <row r="217" spans="1:11" ht="19.5" customHeight="1" x14ac:dyDescent="0.25">
      <c r="A217" s="82"/>
      <c r="B217" s="9" t="s">
        <v>100</v>
      </c>
      <c r="C217" s="84"/>
      <c r="D217" s="16">
        <v>0.45</v>
      </c>
      <c r="E217" s="15">
        <v>0.45</v>
      </c>
      <c r="F217" s="19"/>
      <c r="G217" s="18"/>
      <c r="H217" s="19"/>
      <c r="I217" s="18"/>
      <c r="J217" s="19"/>
      <c r="K217" s="361"/>
    </row>
    <row r="218" spans="1:11" ht="19.5" customHeight="1" x14ac:dyDescent="0.25">
      <c r="A218" s="82"/>
      <c r="B218" s="53" t="s">
        <v>36</v>
      </c>
      <c r="C218" s="84"/>
      <c r="D218" s="16">
        <v>6</v>
      </c>
      <c r="E218" s="15">
        <v>6</v>
      </c>
      <c r="F218" s="19"/>
      <c r="G218" s="18"/>
      <c r="H218" s="19"/>
      <c r="I218" s="18"/>
      <c r="J218" s="19"/>
      <c r="K218" s="361"/>
    </row>
    <row r="219" spans="1:11" ht="19.5" customHeight="1" x14ac:dyDescent="0.25">
      <c r="A219" s="82"/>
      <c r="B219" s="53" t="s">
        <v>34</v>
      </c>
      <c r="C219" s="84"/>
      <c r="D219" s="16">
        <v>92</v>
      </c>
      <c r="E219" s="15">
        <v>90</v>
      </c>
      <c r="F219" s="19"/>
      <c r="G219" s="18"/>
      <c r="H219" s="19"/>
      <c r="I219" s="18"/>
      <c r="J219" s="19"/>
      <c r="K219" s="361"/>
    </row>
    <row r="220" spans="1:11" ht="19.5" customHeight="1" x14ac:dyDescent="0.25">
      <c r="A220" s="82"/>
      <c r="B220" s="53" t="s">
        <v>35</v>
      </c>
      <c r="C220" s="84"/>
      <c r="D220" s="16">
        <v>90</v>
      </c>
      <c r="E220" s="15">
        <v>90</v>
      </c>
      <c r="F220" s="19"/>
      <c r="G220" s="18"/>
      <c r="H220" s="19"/>
      <c r="I220" s="18"/>
      <c r="J220" s="19"/>
      <c r="K220" s="361"/>
    </row>
    <row r="221" spans="1:11" ht="30.75" customHeight="1" x14ac:dyDescent="0.25">
      <c r="A221" s="233" t="s">
        <v>324</v>
      </c>
      <c r="B221" s="216"/>
      <c r="C221" s="250" t="s">
        <v>325</v>
      </c>
      <c r="D221" s="235"/>
      <c r="E221" s="234"/>
      <c r="F221" s="247">
        <v>1.915</v>
      </c>
      <c r="G221" s="239">
        <v>4.3549999999999995</v>
      </c>
      <c r="H221" s="226">
        <v>12.920000000000002</v>
      </c>
      <c r="I221" s="239">
        <v>98.500000000000014</v>
      </c>
      <c r="J221" s="225"/>
      <c r="K221" s="181" t="s">
        <v>45</v>
      </c>
    </row>
    <row r="222" spans="1:11" ht="19.5" customHeight="1" x14ac:dyDescent="0.25">
      <c r="A222" s="233"/>
      <c r="B222" s="216" t="s">
        <v>46</v>
      </c>
      <c r="C222" s="234"/>
      <c r="D222" s="235">
        <v>25</v>
      </c>
      <c r="E222" s="234">
        <v>25</v>
      </c>
      <c r="F222" s="235"/>
      <c r="G222" s="234"/>
      <c r="H222" s="225"/>
      <c r="I222" s="234"/>
      <c r="J222" s="225"/>
      <c r="K222" s="181"/>
    </row>
    <row r="223" spans="1:11" ht="19.5" customHeight="1" thickBot="1" x14ac:dyDescent="0.3">
      <c r="A223" s="233"/>
      <c r="B223" s="216" t="s">
        <v>38</v>
      </c>
      <c r="C223" s="234"/>
      <c r="D223" s="235">
        <v>5</v>
      </c>
      <c r="E223" s="234">
        <v>5</v>
      </c>
      <c r="F223" s="235" t="s">
        <v>9</v>
      </c>
      <c r="G223" s="236"/>
      <c r="H223" s="225"/>
      <c r="I223" s="236"/>
      <c r="J223" s="225"/>
      <c r="K223" s="181"/>
    </row>
    <row r="224" spans="1:11" ht="19.5" customHeight="1" thickBot="1" x14ac:dyDescent="0.3">
      <c r="A224" s="251" t="s">
        <v>47</v>
      </c>
      <c r="B224" s="252"/>
      <c r="C224" s="253">
        <f>25+5+186+143</f>
        <v>359</v>
      </c>
      <c r="D224" s="271"/>
      <c r="E224" s="242"/>
      <c r="F224" s="255">
        <f>F210+F216+F221</f>
        <v>8.832952095808384</v>
      </c>
      <c r="G224" s="255">
        <f>G210+G216+G221</f>
        <v>11.22265868263473</v>
      </c>
      <c r="H224" s="255">
        <f>H210+H216+H221</f>
        <v>45.875655289121909</v>
      </c>
      <c r="I224" s="255">
        <f>I210+I216+I221</f>
        <v>320.46239808239591</v>
      </c>
      <c r="J224" s="255">
        <f>J210+J216+J221</f>
        <v>2.02</v>
      </c>
      <c r="K224" s="192"/>
    </row>
    <row r="225" spans="1:11" ht="19.5" customHeight="1" x14ac:dyDescent="0.25">
      <c r="A225" s="233"/>
      <c r="B225" s="217" t="s">
        <v>48</v>
      </c>
      <c r="C225" s="229"/>
      <c r="D225" s="225"/>
      <c r="E225" s="234"/>
      <c r="F225" s="232"/>
      <c r="G225" s="239"/>
      <c r="H225" s="232"/>
      <c r="I225" s="239"/>
      <c r="J225" s="232"/>
      <c r="K225" s="181"/>
    </row>
    <row r="226" spans="1:11" ht="19.5" customHeight="1" thickBot="1" x14ac:dyDescent="0.3">
      <c r="A226" s="233" t="s">
        <v>383</v>
      </c>
      <c r="B226" s="216"/>
      <c r="C226" s="234">
        <v>100</v>
      </c>
      <c r="D226" s="225">
        <v>100</v>
      </c>
      <c r="E226" s="234">
        <v>100</v>
      </c>
      <c r="F226" s="226">
        <v>0.4</v>
      </c>
      <c r="G226" s="239">
        <v>0.4</v>
      </c>
      <c r="H226" s="226">
        <v>9.8000000000000007</v>
      </c>
      <c r="I226" s="239">
        <v>47</v>
      </c>
      <c r="J226" s="226">
        <v>10</v>
      </c>
      <c r="K226" s="193" t="s">
        <v>326</v>
      </c>
    </row>
    <row r="227" spans="1:11" ht="19.5" customHeight="1" thickBot="1" x14ac:dyDescent="0.3">
      <c r="A227" s="251" t="s">
        <v>47</v>
      </c>
      <c r="B227" s="252"/>
      <c r="C227" s="253">
        <v>100</v>
      </c>
      <c r="D227" s="271"/>
      <c r="E227" s="242"/>
      <c r="F227" s="272">
        <f>F226</f>
        <v>0.4</v>
      </c>
      <c r="G227" s="255">
        <f>G226</f>
        <v>0.4</v>
      </c>
      <c r="H227" s="272">
        <f>H226</f>
        <v>9.8000000000000007</v>
      </c>
      <c r="I227" s="255">
        <f>I226</f>
        <v>47</v>
      </c>
      <c r="J227" s="272">
        <f>J226</f>
        <v>10</v>
      </c>
      <c r="K227" s="192"/>
    </row>
    <row r="228" spans="1:11" ht="19.5" customHeight="1" x14ac:dyDescent="0.25">
      <c r="A228" s="227"/>
      <c r="B228" s="246" t="s">
        <v>51</v>
      </c>
      <c r="C228" s="230"/>
      <c r="D228" s="229"/>
      <c r="E228" s="311"/>
      <c r="F228" s="249"/>
      <c r="G228" s="231"/>
      <c r="H228" s="232"/>
      <c r="I228" s="231"/>
      <c r="J228" s="232"/>
      <c r="K228" s="195"/>
    </row>
    <row r="229" spans="1:11" s="411" customFormat="1" ht="47.25" customHeight="1" x14ac:dyDescent="0.25">
      <c r="A229" s="478" t="s">
        <v>534</v>
      </c>
      <c r="B229" s="265"/>
      <c r="C229" s="479">
        <v>30</v>
      </c>
      <c r="D229" s="474"/>
      <c r="E229" s="473"/>
      <c r="F229" s="474">
        <v>0.51</v>
      </c>
      <c r="G229" s="473">
        <v>1.5</v>
      </c>
      <c r="H229" s="474">
        <v>2.54</v>
      </c>
      <c r="I229" s="473">
        <v>25.71</v>
      </c>
      <c r="J229" s="474"/>
      <c r="K229" s="481" t="s">
        <v>536</v>
      </c>
    </row>
    <row r="230" spans="1:11" s="411" customFormat="1" ht="19.5" customHeight="1" x14ac:dyDescent="0.25">
      <c r="A230" s="265"/>
      <c r="B230" s="265" t="s">
        <v>535</v>
      </c>
      <c r="C230" s="479"/>
      <c r="D230" s="474">
        <v>34.32</v>
      </c>
      <c r="E230" s="473">
        <v>24</v>
      </c>
      <c r="F230" s="474"/>
      <c r="G230" s="473"/>
      <c r="H230" s="474"/>
      <c r="I230" s="473"/>
      <c r="J230" s="474"/>
      <c r="K230" s="473"/>
    </row>
    <row r="231" spans="1:11" s="411" customFormat="1" ht="19.5" customHeight="1" x14ac:dyDescent="0.25">
      <c r="A231" s="265"/>
      <c r="B231" s="265" t="s">
        <v>122</v>
      </c>
      <c r="C231" s="479"/>
      <c r="D231" s="474">
        <v>3.6</v>
      </c>
      <c r="E231" s="473">
        <v>3</v>
      </c>
      <c r="F231" s="474"/>
      <c r="G231" s="473"/>
      <c r="H231" s="474"/>
      <c r="I231" s="473"/>
      <c r="J231" s="474"/>
      <c r="K231" s="473"/>
    </row>
    <row r="232" spans="1:11" s="411" customFormat="1" ht="19.5" customHeight="1" x14ac:dyDescent="0.25">
      <c r="A232" s="265"/>
      <c r="B232" s="265" t="s">
        <v>156</v>
      </c>
      <c r="C232" s="479"/>
      <c r="D232" s="474">
        <v>1.5</v>
      </c>
      <c r="E232" s="473">
        <v>1.5</v>
      </c>
      <c r="F232" s="474"/>
      <c r="G232" s="473"/>
      <c r="H232" s="474"/>
      <c r="I232" s="473"/>
      <c r="J232" s="474"/>
      <c r="K232" s="473"/>
    </row>
    <row r="233" spans="1:11" s="411" customFormat="1" ht="19.5" customHeight="1" x14ac:dyDescent="0.25">
      <c r="A233" s="265"/>
      <c r="B233" s="265" t="s">
        <v>73</v>
      </c>
      <c r="C233" s="479"/>
      <c r="D233" s="474">
        <v>1.5</v>
      </c>
      <c r="E233" s="473">
        <v>1.5</v>
      </c>
      <c r="F233" s="474"/>
      <c r="G233" s="473"/>
      <c r="H233" s="474"/>
      <c r="I233" s="473"/>
      <c r="J233" s="474"/>
      <c r="K233" s="473"/>
    </row>
    <row r="234" spans="1:11" ht="49.5" customHeight="1" x14ac:dyDescent="0.25">
      <c r="A234" s="300" t="s">
        <v>404</v>
      </c>
      <c r="B234" s="216"/>
      <c r="C234" s="314" t="s">
        <v>206</v>
      </c>
      <c r="D234" s="295"/>
      <c r="E234" s="307"/>
      <c r="F234" s="315">
        <v>3.294</v>
      </c>
      <c r="G234" s="316">
        <v>3.1619999999999995</v>
      </c>
      <c r="H234" s="317">
        <v>9.9209999999999994</v>
      </c>
      <c r="I234" s="316">
        <v>88.95</v>
      </c>
      <c r="J234" s="317">
        <v>3.5</v>
      </c>
      <c r="K234" s="181" t="s">
        <v>345</v>
      </c>
    </row>
    <row r="235" spans="1:11" ht="19.5" customHeight="1" x14ac:dyDescent="0.25">
      <c r="A235" s="233"/>
      <c r="B235" s="216" t="s">
        <v>64</v>
      </c>
      <c r="C235" s="314"/>
      <c r="D235" s="239">
        <v>40</v>
      </c>
      <c r="E235" s="225">
        <v>30</v>
      </c>
      <c r="F235" s="247"/>
      <c r="G235" s="239"/>
      <c r="H235" s="226"/>
      <c r="I235" s="239"/>
      <c r="J235" s="226"/>
      <c r="K235" s="181"/>
    </row>
    <row r="236" spans="1:11" ht="19.5" customHeight="1" x14ac:dyDescent="0.25">
      <c r="A236" s="233"/>
      <c r="B236" s="216" t="s">
        <v>346</v>
      </c>
      <c r="C236" s="314"/>
      <c r="D236" s="234">
        <v>12.15</v>
      </c>
      <c r="E236" s="225">
        <v>12</v>
      </c>
      <c r="F236" s="247"/>
      <c r="G236" s="239"/>
      <c r="H236" s="226"/>
      <c r="I236" s="239"/>
      <c r="J236" s="226"/>
      <c r="K236" s="181"/>
    </row>
    <row r="237" spans="1:11" ht="19.5" customHeight="1" x14ac:dyDescent="0.25">
      <c r="A237" s="233"/>
      <c r="B237" s="216" t="s">
        <v>347</v>
      </c>
      <c r="C237" s="314"/>
      <c r="D237" s="234">
        <v>7.2</v>
      </c>
      <c r="E237" s="225">
        <v>6</v>
      </c>
      <c r="F237" s="247"/>
      <c r="G237" s="239"/>
      <c r="H237" s="226"/>
      <c r="I237" s="239"/>
      <c r="J237" s="226"/>
      <c r="K237" s="181"/>
    </row>
    <row r="238" spans="1:11" ht="19.5" customHeight="1" x14ac:dyDescent="0.25">
      <c r="A238" s="233"/>
      <c r="B238" s="216" t="s">
        <v>65</v>
      </c>
      <c r="C238" s="314"/>
      <c r="D238" s="234">
        <v>9.6</v>
      </c>
      <c r="E238" s="225">
        <v>7.5</v>
      </c>
      <c r="F238" s="247"/>
      <c r="G238" s="239"/>
      <c r="H238" s="226"/>
      <c r="I238" s="239"/>
      <c r="J238" s="226"/>
      <c r="K238" s="181"/>
    </row>
    <row r="239" spans="1:11" ht="19.5" customHeight="1" x14ac:dyDescent="0.25">
      <c r="A239" s="233"/>
      <c r="B239" s="216" t="s">
        <v>37</v>
      </c>
      <c r="C239" s="314"/>
      <c r="D239" s="234">
        <v>0.5</v>
      </c>
      <c r="E239" s="225">
        <v>0.5</v>
      </c>
      <c r="F239" s="247"/>
      <c r="G239" s="239"/>
      <c r="H239" s="226"/>
      <c r="I239" s="239"/>
      <c r="J239" s="226"/>
      <c r="K239" s="181"/>
    </row>
    <row r="240" spans="1:11" ht="19.5" customHeight="1" x14ac:dyDescent="0.25">
      <c r="A240" s="233"/>
      <c r="B240" s="211" t="s">
        <v>67</v>
      </c>
      <c r="C240" s="314"/>
      <c r="D240" s="234">
        <v>3</v>
      </c>
      <c r="E240" s="225">
        <v>3</v>
      </c>
      <c r="F240" s="247"/>
      <c r="G240" s="239"/>
      <c r="H240" s="226"/>
      <c r="I240" s="239"/>
      <c r="J240" s="226"/>
      <c r="K240" s="181"/>
    </row>
    <row r="241" spans="1:11" ht="19.5" customHeight="1" x14ac:dyDescent="0.25">
      <c r="A241" s="233"/>
      <c r="B241" s="216" t="s">
        <v>348</v>
      </c>
      <c r="C241" s="314"/>
      <c r="D241" s="234">
        <v>105</v>
      </c>
      <c r="E241" s="225">
        <v>105</v>
      </c>
      <c r="F241" s="247"/>
      <c r="G241" s="239"/>
      <c r="H241" s="226"/>
      <c r="I241" s="239"/>
      <c r="J241" s="226"/>
      <c r="K241" s="181"/>
    </row>
    <row r="242" spans="1:11" ht="31.5" customHeight="1" x14ac:dyDescent="0.25">
      <c r="A242" s="2" t="s">
        <v>405</v>
      </c>
      <c r="B242" s="9"/>
      <c r="C242" s="7">
        <v>150</v>
      </c>
      <c r="D242" s="5"/>
      <c r="E242" s="6"/>
      <c r="F242" s="4">
        <v>6.9149999999999974</v>
      </c>
      <c r="G242" s="5">
        <v>5.9538000000000011</v>
      </c>
      <c r="H242" s="6">
        <v>34.315800000000003</v>
      </c>
      <c r="I242" s="5">
        <v>217.97999999999996</v>
      </c>
      <c r="J242" s="6">
        <v>4.08</v>
      </c>
      <c r="K242" s="1" t="s">
        <v>169</v>
      </c>
    </row>
    <row r="243" spans="1:11" ht="19.5" customHeight="1" x14ac:dyDescent="0.25">
      <c r="A243" s="233"/>
      <c r="B243" s="216" t="s">
        <v>406</v>
      </c>
      <c r="C243" s="235"/>
      <c r="D243" s="239">
        <v>33.6</v>
      </c>
      <c r="E243" s="226">
        <v>33.6</v>
      </c>
      <c r="F243" s="247"/>
      <c r="G243" s="239"/>
      <c r="H243" s="226"/>
      <c r="I243" s="239"/>
      <c r="J243" s="226"/>
      <c r="K243" s="181"/>
    </row>
    <row r="244" spans="1:11" ht="30.75" customHeight="1" x14ac:dyDescent="0.25">
      <c r="A244" s="233"/>
      <c r="B244" s="216" t="s">
        <v>407</v>
      </c>
      <c r="C244" s="235"/>
      <c r="D244" s="239"/>
      <c r="E244" s="226">
        <v>24</v>
      </c>
      <c r="F244" s="247"/>
      <c r="G244" s="239"/>
      <c r="H244" s="226"/>
      <c r="I244" s="239"/>
      <c r="J244" s="226"/>
      <c r="K244" s="181"/>
    </row>
    <row r="245" spans="1:11" ht="19.5" customHeight="1" x14ac:dyDescent="0.25">
      <c r="A245" s="233"/>
      <c r="B245" s="216" t="s">
        <v>148</v>
      </c>
      <c r="C245" s="235"/>
      <c r="D245" s="239">
        <v>5</v>
      </c>
      <c r="E245" s="226">
        <v>5</v>
      </c>
      <c r="F245" s="247"/>
      <c r="G245" s="239"/>
      <c r="H245" s="226"/>
      <c r="I245" s="239"/>
      <c r="J245" s="226"/>
      <c r="K245" s="181"/>
    </row>
    <row r="246" spans="1:11" ht="19.5" customHeight="1" x14ac:dyDescent="0.25">
      <c r="A246" s="233"/>
      <c r="B246" s="216" t="s">
        <v>59</v>
      </c>
      <c r="C246" s="235"/>
      <c r="D246" s="239">
        <v>8.93</v>
      </c>
      <c r="E246" s="226">
        <v>7.5</v>
      </c>
      <c r="F246" s="247"/>
      <c r="G246" s="239"/>
      <c r="H246" s="226"/>
      <c r="I246" s="239"/>
      <c r="J246" s="226"/>
      <c r="K246" s="181"/>
    </row>
    <row r="247" spans="1:11" ht="19.5" customHeight="1" x14ac:dyDescent="0.25">
      <c r="A247" s="233"/>
      <c r="B247" s="216" t="s">
        <v>65</v>
      </c>
      <c r="C247" s="235"/>
      <c r="D247" s="239">
        <v>12.5</v>
      </c>
      <c r="E247" s="226">
        <v>10</v>
      </c>
      <c r="F247" s="247"/>
      <c r="G247" s="239"/>
      <c r="H247" s="226"/>
      <c r="I247" s="239"/>
      <c r="J247" s="226"/>
      <c r="K247" s="181"/>
    </row>
    <row r="248" spans="1:11" ht="19.5" customHeight="1" x14ac:dyDescent="0.25">
      <c r="A248" s="233"/>
      <c r="B248" s="216" t="s">
        <v>32</v>
      </c>
      <c r="C248" s="235"/>
      <c r="D248" s="239">
        <v>32</v>
      </c>
      <c r="E248" s="226">
        <v>32</v>
      </c>
      <c r="F248" s="247"/>
      <c r="G248" s="239"/>
      <c r="H248" s="226"/>
      <c r="I248" s="239"/>
      <c r="J248" s="226"/>
      <c r="K248" s="181"/>
    </row>
    <row r="249" spans="1:11" ht="19.5" customHeight="1" x14ac:dyDescent="0.25">
      <c r="A249" s="233"/>
      <c r="B249" s="216" t="s">
        <v>78</v>
      </c>
      <c r="C249" s="235"/>
      <c r="D249" s="239">
        <v>65</v>
      </c>
      <c r="E249" s="226">
        <v>65</v>
      </c>
      <c r="F249" s="247"/>
      <c r="G249" s="239"/>
      <c r="H249" s="226"/>
      <c r="I249" s="239"/>
      <c r="J249" s="226"/>
      <c r="K249" s="181"/>
    </row>
    <row r="250" spans="1:11" ht="19.5" customHeight="1" x14ac:dyDescent="0.25">
      <c r="A250" s="233"/>
      <c r="B250" s="216" t="s">
        <v>37</v>
      </c>
      <c r="C250" s="235"/>
      <c r="D250" s="239">
        <v>0.5</v>
      </c>
      <c r="E250" s="226">
        <v>0.5</v>
      </c>
      <c r="F250" s="247"/>
      <c r="G250" s="239"/>
      <c r="H250" s="226"/>
      <c r="I250" s="239"/>
      <c r="J250" s="226"/>
      <c r="K250" s="181"/>
    </row>
    <row r="251" spans="1:11" ht="19.5" customHeight="1" x14ac:dyDescent="0.25">
      <c r="A251" s="233"/>
      <c r="B251" s="216" t="s">
        <v>170</v>
      </c>
      <c r="C251" s="235"/>
      <c r="D251" s="239"/>
      <c r="E251" s="226">
        <v>126</v>
      </c>
      <c r="F251" s="247"/>
      <c r="G251" s="239"/>
      <c r="H251" s="226"/>
      <c r="I251" s="239"/>
      <c r="J251" s="226"/>
      <c r="K251" s="181"/>
    </row>
    <row r="252" spans="1:11" ht="39.75" customHeight="1" x14ac:dyDescent="0.25">
      <c r="A252" s="2" t="s">
        <v>349</v>
      </c>
      <c r="B252" s="9"/>
      <c r="C252" s="7">
        <v>150</v>
      </c>
      <c r="D252" s="5"/>
      <c r="E252" s="6"/>
      <c r="F252" s="4">
        <v>0.33</v>
      </c>
      <c r="G252" s="18">
        <v>1.4999999999999999E-2</v>
      </c>
      <c r="H252" s="6">
        <v>10.83</v>
      </c>
      <c r="I252" s="5">
        <v>44.85</v>
      </c>
      <c r="J252" s="6">
        <v>0</v>
      </c>
      <c r="K252" s="1" t="s">
        <v>204</v>
      </c>
    </row>
    <row r="253" spans="1:11" ht="19.5" customHeight="1" x14ac:dyDescent="0.25">
      <c r="A253" s="233"/>
      <c r="B253" s="216" t="s">
        <v>350</v>
      </c>
      <c r="C253" s="235"/>
      <c r="D253" s="239">
        <v>15.3</v>
      </c>
      <c r="E253" s="226">
        <v>15</v>
      </c>
      <c r="F253" s="247"/>
      <c r="G253" s="279"/>
      <c r="H253" s="226"/>
      <c r="I253" s="239"/>
      <c r="J253" s="226"/>
      <c r="K253" s="181"/>
    </row>
    <row r="254" spans="1:11" ht="19.5" customHeight="1" x14ac:dyDescent="0.25">
      <c r="A254" s="233"/>
      <c r="B254" s="216" t="s">
        <v>205</v>
      </c>
      <c r="C254" s="235"/>
      <c r="D254" s="295"/>
      <c r="E254" s="307">
        <v>24</v>
      </c>
      <c r="F254" s="247"/>
      <c r="G254" s="239"/>
      <c r="H254" s="226"/>
      <c r="I254" s="239"/>
      <c r="J254" s="317"/>
      <c r="K254" s="181"/>
    </row>
    <row r="255" spans="1:11" ht="19.5" customHeight="1" x14ac:dyDescent="0.25">
      <c r="A255" s="233"/>
      <c r="B255" s="216" t="s">
        <v>35</v>
      </c>
      <c r="C255" s="235"/>
      <c r="D255" s="239">
        <v>152</v>
      </c>
      <c r="E255" s="226">
        <v>152</v>
      </c>
      <c r="F255" s="247"/>
      <c r="G255" s="239"/>
      <c r="H255" s="226"/>
      <c r="I255" s="239"/>
      <c r="J255" s="317"/>
      <c r="K255" s="181"/>
    </row>
    <row r="256" spans="1:11" ht="19.5" customHeight="1" x14ac:dyDescent="0.25">
      <c r="A256" s="233"/>
      <c r="B256" s="216" t="s">
        <v>53</v>
      </c>
      <c r="C256" s="235"/>
      <c r="D256" s="295">
        <v>5</v>
      </c>
      <c r="E256" s="307">
        <v>5</v>
      </c>
      <c r="F256" s="247"/>
      <c r="G256" s="239"/>
      <c r="H256" s="226"/>
      <c r="I256" s="239"/>
      <c r="J256" s="317"/>
      <c r="K256" s="181"/>
    </row>
    <row r="257" spans="1:11" ht="30" customHeight="1" x14ac:dyDescent="0.25">
      <c r="A257" s="233" t="s">
        <v>70</v>
      </c>
      <c r="B257" s="216"/>
      <c r="C257" s="235">
        <v>20</v>
      </c>
      <c r="D257" s="295">
        <v>20</v>
      </c>
      <c r="E257" s="307">
        <v>20</v>
      </c>
      <c r="F257" s="247">
        <v>1.52</v>
      </c>
      <c r="G257" s="239">
        <v>0.16000000000000003</v>
      </c>
      <c r="H257" s="226">
        <v>9.8400000000000016</v>
      </c>
      <c r="I257" s="239">
        <v>47.000000000000007</v>
      </c>
      <c r="J257" s="317">
        <v>0</v>
      </c>
      <c r="K257" s="181" t="s">
        <v>79</v>
      </c>
    </row>
    <row r="258" spans="1:11" ht="27.75" customHeight="1" thickBot="1" x14ac:dyDescent="0.3">
      <c r="A258" s="233" t="s">
        <v>80</v>
      </c>
      <c r="B258" s="216"/>
      <c r="C258" s="235">
        <v>35</v>
      </c>
      <c r="D258" s="234">
        <v>35</v>
      </c>
      <c r="E258" s="225">
        <v>35</v>
      </c>
      <c r="F258" s="237">
        <v>2.31</v>
      </c>
      <c r="G258" s="270">
        <v>0.42</v>
      </c>
      <c r="H258" s="226">
        <v>13.860000000000001</v>
      </c>
      <c r="I258" s="270">
        <v>69.3</v>
      </c>
      <c r="J258" s="225"/>
      <c r="K258" s="196" t="s">
        <v>81</v>
      </c>
    </row>
    <row r="259" spans="1:11" ht="19.5" customHeight="1" thickBot="1" x14ac:dyDescent="0.3">
      <c r="A259" s="251" t="s">
        <v>47</v>
      </c>
      <c r="B259" s="252"/>
      <c r="C259" s="512">
        <f>C258+C257+C252+C242+C234+C229</f>
        <v>535</v>
      </c>
      <c r="D259" s="242"/>
      <c r="E259" s="321"/>
      <c r="F259" s="255">
        <f>F258+F257+F252+F242+F234+F229</f>
        <v>14.878999999999998</v>
      </c>
      <c r="G259" s="255">
        <f>G258+G257+G252+G242+G234+G229</f>
        <v>11.210800000000001</v>
      </c>
      <c r="H259" s="255">
        <f>H258+H257+H252+H242+H234+H229</f>
        <v>81.306799999999996</v>
      </c>
      <c r="I259" s="255">
        <f>I258+I257+I252+I242+I234+I229</f>
        <v>493.78999999999996</v>
      </c>
      <c r="J259" s="255">
        <f>J258+J257+J252+J242+J234+J229</f>
        <v>7.58</v>
      </c>
      <c r="K259" s="192"/>
    </row>
    <row r="260" spans="1:11" ht="39.75" customHeight="1" x14ac:dyDescent="0.25">
      <c r="A260" s="233"/>
      <c r="B260" s="273" t="s">
        <v>595</v>
      </c>
      <c r="C260" s="235"/>
      <c r="D260" s="234"/>
      <c r="E260" s="289"/>
      <c r="F260" s="225"/>
      <c r="G260" s="229"/>
      <c r="H260" s="225"/>
      <c r="I260" s="229"/>
      <c r="J260" s="225"/>
      <c r="K260" s="181"/>
    </row>
    <row r="261" spans="1:11" ht="19.5" customHeight="1" x14ac:dyDescent="0.25">
      <c r="A261" s="300" t="s">
        <v>82</v>
      </c>
      <c r="B261" s="221"/>
      <c r="C261" s="296">
        <v>150</v>
      </c>
      <c r="D261" s="299"/>
      <c r="E261" s="299"/>
      <c r="F261" s="279">
        <v>4.3499999999999996</v>
      </c>
      <c r="G261" s="301">
        <v>3.75</v>
      </c>
      <c r="H261" s="302">
        <v>6.3</v>
      </c>
      <c r="I261" s="279">
        <v>76</v>
      </c>
      <c r="J261" s="214">
        <v>0.45</v>
      </c>
      <c r="K261" s="200" t="s">
        <v>238</v>
      </c>
    </row>
    <row r="262" spans="1:11" ht="19.5" customHeight="1" x14ac:dyDescent="0.25">
      <c r="A262" s="303" t="s">
        <v>373</v>
      </c>
      <c r="B262" s="216" t="s">
        <v>85</v>
      </c>
      <c r="C262" s="296"/>
      <c r="D262" s="299">
        <v>155</v>
      </c>
      <c r="E262" s="299">
        <v>150</v>
      </c>
      <c r="F262" s="279"/>
      <c r="G262" s="214"/>
      <c r="H262" s="302"/>
      <c r="I262" s="279"/>
      <c r="J262" s="214"/>
      <c r="K262" s="200"/>
    </row>
    <row r="263" spans="1:11" ht="19.5" customHeight="1" x14ac:dyDescent="0.25">
      <c r="A263" s="300" t="s">
        <v>141</v>
      </c>
      <c r="B263" s="304"/>
      <c r="C263" s="234">
        <v>35</v>
      </c>
      <c r="D263" s="247"/>
      <c r="E263" s="239"/>
      <c r="F263" s="226">
        <v>2.3730000000000002</v>
      </c>
      <c r="G263" s="239">
        <v>2.94</v>
      </c>
      <c r="H263" s="226">
        <v>14.749000000000002</v>
      </c>
      <c r="I263" s="239">
        <v>112.35000000000002</v>
      </c>
      <c r="J263" s="226"/>
      <c r="K263" s="200" t="s">
        <v>142</v>
      </c>
    </row>
    <row r="264" spans="1:11" ht="19.5" customHeight="1" x14ac:dyDescent="0.25">
      <c r="A264" s="300"/>
      <c r="B264" s="304" t="s">
        <v>133</v>
      </c>
      <c r="C264" s="234"/>
      <c r="D264" s="226">
        <v>21.35</v>
      </c>
      <c r="E264" s="239">
        <v>21</v>
      </c>
      <c r="F264" s="226"/>
      <c r="G264" s="239"/>
      <c r="H264" s="226"/>
      <c r="I264" s="239"/>
      <c r="J264" s="226"/>
      <c r="K264" s="200"/>
    </row>
    <row r="265" spans="1:11" ht="19.5" customHeight="1" x14ac:dyDescent="0.25">
      <c r="A265" s="300"/>
      <c r="B265" s="304" t="s">
        <v>143</v>
      </c>
      <c r="C265" s="234"/>
      <c r="D265" s="226">
        <v>0.7</v>
      </c>
      <c r="E265" s="239">
        <v>0.7</v>
      </c>
      <c r="F265" s="226"/>
      <c r="G265" s="239"/>
      <c r="H265" s="226"/>
      <c r="I265" s="239"/>
      <c r="J265" s="226"/>
      <c r="K265" s="200"/>
    </row>
    <row r="266" spans="1:11" ht="19.5" customHeight="1" x14ac:dyDescent="0.25">
      <c r="A266" s="300"/>
      <c r="B266" s="303" t="s">
        <v>36</v>
      </c>
      <c r="C266" s="234"/>
      <c r="D266" s="226">
        <v>4.2</v>
      </c>
      <c r="E266" s="239">
        <v>4.2</v>
      </c>
      <c r="F266" s="226"/>
      <c r="G266" s="239"/>
      <c r="H266" s="226"/>
      <c r="I266" s="239"/>
      <c r="J266" s="226"/>
      <c r="K266" s="200"/>
    </row>
    <row r="267" spans="1:11" ht="19.5" customHeight="1" x14ac:dyDescent="0.25">
      <c r="A267" s="300"/>
      <c r="B267" s="304" t="s">
        <v>38</v>
      </c>
      <c r="C267" s="234"/>
      <c r="D267" s="226">
        <v>4.55</v>
      </c>
      <c r="E267" s="239">
        <v>4.55</v>
      </c>
      <c r="F267" s="226"/>
      <c r="G267" s="239"/>
      <c r="H267" s="226"/>
      <c r="I267" s="239"/>
      <c r="J267" s="226"/>
      <c r="K267" s="200"/>
    </row>
    <row r="268" spans="1:11" ht="19.5" customHeight="1" x14ac:dyDescent="0.25">
      <c r="A268" s="300"/>
      <c r="B268" s="304" t="s">
        <v>37</v>
      </c>
      <c r="C268" s="234"/>
      <c r="D268" s="226">
        <v>0.21</v>
      </c>
      <c r="E268" s="239">
        <v>0.21</v>
      </c>
      <c r="F268" s="226"/>
      <c r="G268" s="239"/>
      <c r="H268" s="226"/>
      <c r="I268" s="239"/>
      <c r="J268" s="226"/>
      <c r="K268" s="200"/>
    </row>
    <row r="269" spans="1:11" ht="19.5" customHeight="1" x14ac:dyDescent="0.25">
      <c r="A269" s="300"/>
      <c r="B269" s="304" t="s">
        <v>144</v>
      </c>
      <c r="C269" s="234"/>
      <c r="D269" s="226">
        <v>0.14000000000000001</v>
      </c>
      <c r="E269" s="239">
        <v>0.14000000000000001</v>
      </c>
      <c r="F269" s="226"/>
      <c r="G269" s="239"/>
      <c r="H269" s="226"/>
      <c r="I269" s="239"/>
      <c r="J269" s="226"/>
      <c r="K269" s="200"/>
    </row>
    <row r="270" spans="1:11" ht="19.5" customHeight="1" x14ac:dyDescent="0.25">
      <c r="A270" s="300"/>
      <c r="B270" s="304" t="s">
        <v>145</v>
      </c>
      <c r="C270" s="234"/>
      <c r="D270" s="226">
        <v>10.7</v>
      </c>
      <c r="E270" s="239">
        <v>10.7</v>
      </c>
      <c r="F270" s="226"/>
      <c r="G270" s="239"/>
      <c r="H270" s="226"/>
      <c r="I270" s="239"/>
      <c r="J270" s="226"/>
      <c r="K270" s="200"/>
    </row>
    <row r="271" spans="1:11" ht="19.5" customHeight="1" x14ac:dyDescent="0.25">
      <c r="A271" s="300"/>
      <c r="B271" s="304" t="s">
        <v>72</v>
      </c>
      <c r="C271" s="234"/>
      <c r="D271" s="226"/>
      <c r="E271" s="239">
        <v>39.9</v>
      </c>
      <c r="F271" s="226"/>
      <c r="G271" s="239"/>
      <c r="H271" s="226"/>
      <c r="I271" s="239"/>
      <c r="J271" s="226"/>
      <c r="K271" s="200"/>
    </row>
    <row r="272" spans="1:11" ht="19.5" customHeight="1" x14ac:dyDescent="0.25">
      <c r="A272" s="300"/>
      <c r="B272" s="304" t="s">
        <v>146</v>
      </c>
      <c r="C272" s="234"/>
      <c r="D272" s="226"/>
      <c r="E272" s="239"/>
      <c r="F272" s="226"/>
      <c r="G272" s="239"/>
      <c r="H272" s="226"/>
      <c r="I272" s="239"/>
      <c r="J272" s="226"/>
      <c r="K272" s="200"/>
    </row>
    <row r="273" spans="1:11" ht="19.5" customHeight="1" x14ac:dyDescent="0.25">
      <c r="A273" s="300"/>
      <c r="B273" s="304" t="s">
        <v>147</v>
      </c>
      <c r="C273" s="234"/>
      <c r="D273" s="226">
        <v>0.84</v>
      </c>
      <c r="E273" s="239">
        <v>0.84</v>
      </c>
      <c r="F273" s="226"/>
      <c r="G273" s="239"/>
      <c r="H273" s="226"/>
      <c r="I273" s="239"/>
      <c r="J273" s="226"/>
      <c r="K273" s="200"/>
    </row>
    <row r="274" spans="1:11" ht="19.5" customHeight="1" x14ac:dyDescent="0.25">
      <c r="A274" s="300"/>
      <c r="B274" s="304" t="s">
        <v>148</v>
      </c>
      <c r="C274" s="234"/>
      <c r="D274" s="226">
        <v>0.7</v>
      </c>
      <c r="E274" s="239">
        <v>0.7</v>
      </c>
      <c r="F274" s="226"/>
      <c r="G274" s="239"/>
      <c r="H274" s="226"/>
      <c r="I274" s="239"/>
      <c r="J274" s="226"/>
      <c r="K274" s="200"/>
    </row>
    <row r="275" spans="1:11" ht="19.5" customHeight="1" x14ac:dyDescent="0.25">
      <c r="A275" s="300"/>
      <c r="B275" s="304" t="s">
        <v>149</v>
      </c>
      <c r="C275" s="234"/>
      <c r="D275" s="226"/>
      <c r="E275" s="239">
        <v>1.4</v>
      </c>
      <c r="F275" s="226"/>
      <c r="G275" s="239"/>
      <c r="H275" s="226"/>
      <c r="I275" s="239"/>
      <c r="J275" s="226"/>
      <c r="K275" s="200"/>
    </row>
    <row r="276" spans="1:11" ht="36" customHeight="1" x14ac:dyDescent="0.25">
      <c r="A276" s="300"/>
      <c r="B276" s="304" t="s">
        <v>150</v>
      </c>
      <c r="C276" s="234"/>
      <c r="D276" s="226">
        <v>0.7</v>
      </c>
      <c r="E276" s="239">
        <v>0.7</v>
      </c>
      <c r="F276" s="226"/>
      <c r="G276" s="239"/>
      <c r="H276" s="226"/>
      <c r="I276" s="239"/>
      <c r="J276" s="226"/>
      <c r="K276" s="200"/>
    </row>
    <row r="277" spans="1:11" ht="30" customHeight="1" x14ac:dyDescent="0.25">
      <c r="A277" s="233" t="s">
        <v>177</v>
      </c>
      <c r="B277" s="216"/>
      <c r="C277" s="235">
        <v>50</v>
      </c>
      <c r="D277" s="239"/>
      <c r="E277" s="248"/>
      <c r="F277" s="226">
        <v>8.3804999999999996</v>
      </c>
      <c r="G277" s="239">
        <v>1.7654999999999998</v>
      </c>
      <c r="H277" s="226">
        <v>0.71199999999999986</v>
      </c>
      <c r="I277" s="239">
        <v>54.999999999999993</v>
      </c>
      <c r="J277" s="226">
        <v>0.83</v>
      </c>
      <c r="K277" s="181" t="s">
        <v>178</v>
      </c>
    </row>
    <row r="278" spans="1:11" ht="19.5" customHeight="1" x14ac:dyDescent="0.25">
      <c r="A278" s="233"/>
      <c r="B278" s="216" t="s">
        <v>92</v>
      </c>
      <c r="C278" s="235"/>
      <c r="D278" s="239">
        <v>51.3</v>
      </c>
      <c r="E278" s="248">
        <v>37.5</v>
      </c>
      <c r="F278" s="226"/>
      <c r="G278" s="239"/>
      <c r="H278" s="226"/>
      <c r="I278" s="239"/>
      <c r="J278" s="226"/>
      <c r="K278" s="181"/>
    </row>
    <row r="279" spans="1:11" ht="19.5" customHeight="1" x14ac:dyDescent="0.25">
      <c r="A279" s="233"/>
      <c r="B279" s="216" t="s">
        <v>179</v>
      </c>
      <c r="C279" s="235"/>
      <c r="D279" s="239">
        <v>39.380000000000003</v>
      </c>
      <c r="E279" s="248">
        <v>37.5</v>
      </c>
      <c r="F279" s="226"/>
      <c r="G279" s="239"/>
      <c r="H279" s="226"/>
      <c r="I279" s="239"/>
      <c r="J279" s="226"/>
      <c r="K279" s="181"/>
    </row>
    <row r="280" spans="1:11" ht="19.5" customHeight="1" x14ac:dyDescent="0.25">
      <c r="A280" s="233"/>
      <c r="B280" s="216" t="s">
        <v>93</v>
      </c>
      <c r="C280" s="235"/>
      <c r="D280" s="239">
        <v>10</v>
      </c>
      <c r="E280" s="248">
        <v>10</v>
      </c>
      <c r="F280" s="226"/>
      <c r="G280" s="239"/>
      <c r="H280" s="226"/>
      <c r="I280" s="239"/>
      <c r="J280" s="226"/>
      <c r="K280" s="181"/>
    </row>
    <row r="281" spans="1:11" ht="19.5" customHeight="1" x14ac:dyDescent="0.25">
      <c r="A281" s="233"/>
      <c r="B281" s="216" t="s">
        <v>180</v>
      </c>
      <c r="C281" s="235"/>
      <c r="D281" s="239">
        <v>6</v>
      </c>
      <c r="E281" s="248">
        <v>5</v>
      </c>
      <c r="F281" s="226"/>
      <c r="G281" s="239"/>
      <c r="H281" s="226"/>
      <c r="I281" s="239"/>
      <c r="J281" s="226"/>
      <c r="K281" s="181"/>
    </row>
    <row r="282" spans="1:11" ht="19.5" customHeight="1" x14ac:dyDescent="0.25">
      <c r="A282" s="233"/>
      <c r="B282" s="216" t="s">
        <v>148</v>
      </c>
      <c r="C282" s="235"/>
      <c r="D282" s="239">
        <v>1.6</v>
      </c>
      <c r="E282" s="248">
        <v>1.6</v>
      </c>
      <c r="F282" s="226"/>
      <c r="G282" s="239"/>
      <c r="H282" s="226"/>
      <c r="I282" s="239"/>
      <c r="J282" s="226"/>
      <c r="K282" s="181"/>
    </row>
    <row r="283" spans="1:11" ht="19.5" customHeight="1" x14ac:dyDescent="0.25">
      <c r="A283" s="233"/>
      <c r="B283" s="216" t="s">
        <v>37</v>
      </c>
      <c r="C283" s="235"/>
      <c r="D283" s="239">
        <v>0.1</v>
      </c>
      <c r="E283" s="248">
        <v>0.1</v>
      </c>
      <c r="F283" s="226"/>
      <c r="G283" s="239"/>
      <c r="H283" s="226"/>
      <c r="I283" s="239"/>
      <c r="J283" s="226"/>
      <c r="K283" s="181"/>
    </row>
    <row r="284" spans="1:11" ht="19.5" customHeight="1" x14ac:dyDescent="0.25">
      <c r="A284" s="233"/>
      <c r="B284" s="216" t="s">
        <v>181</v>
      </c>
      <c r="C284" s="235"/>
      <c r="D284" s="239">
        <v>7.5</v>
      </c>
      <c r="E284" s="248">
        <v>7.5</v>
      </c>
      <c r="F284" s="226"/>
      <c r="G284" s="239"/>
      <c r="H284" s="226"/>
      <c r="I284" s="239"/>
      <c r="J284" s="226"/>
      <c r="K284" s="181"/>
    </row>
    <row r="285" spans="1:11" ht="30.75" customHeight="1" x14ac:dyDescent="0.25">
      <c r="A285" s="233"/>
      <c r="B285" s="216" t="s">
        <v>329</v>
      </c>
      <c r="C285" s="235"/>
      <c r="D285" s="239"/>
      <c r="E285" s="248">
        <v>60</v>
      </c>
      <c r="F285" s="226"/>
      <c r="G285" s="239"/>
      <c r="H285" s="226"/>
      <c r="I285" s="239"/>
      <c r="J285" s="226"/>
      <c r="K285" s="181"/>
    </row>
    <row r="286" spans="1:11" s="403" customFormat="1" ht="39" customHeight="1" x14ac:dyDescent="0.25">
      <c r="A286" s="256" t="s">
        <v>537</v>
      </c>
      <c r="B286" s="257"/>
      <c r="C286" s="261">
        <v>120</v>
      </c>
      <c r="D286" s="210"/>
      <c r="E286" s="406"/>
      <c r="F286" s="209">
        <v>3.26</v>
      </c>
      <c r="G286" s="210">
        <v>7.07</v>
      </c>
      <c r="H286" s="209">
        <v>25.31</v>
      </c>
      <c r="I286" s="210">
        <v>182.4</v>
      </c>
      <c r="J286" s="209"/>
      <c r="K286" s="180" t="s">
        <v>538</v>
      </c>
    </row>
    <row r="287" spans="1:11" s="403" customFormat="1" ht="19.5" customHeight="1" x14ac:dyDescent="0.25">
      <c r="A287" s="256"/>
      <c r="B287" s="257" t="s">
        <v>64</v>
      </c>
      <c r="C287" s="261"/>
      <c r="D287" s="210">
        <v>231.6</v>
      </c>
      <c r="E287" s="406">
        <v>174</v>
      </c>
      <c r="F287" s="209"/>
      <c r="G287" s="210"/>
      <c r="H287" s="209"/>
      <c r="I287" s="210"/>
      <c r="J287" s="209"/>
      <c r="K287" s="180"/>
    </row>
    <row r="288" spans="1:11" s="403" customFormat="1" ht="19.5" customHeight="1" x14ac:dyDescent="0.25">
      <c r="A288" s="256"/>
      <c r="B288" s="257" t="s">
        <v>37</v>
      </c>
      <c r="C288" s="261"/>
      <c r="D288" s="210">
        <v>0.3</v>
      </c>
      <c r="E288" s="406">
        <v>0.3</v>
      </c>
      <c r="F288" s="209"/>
      <c r="G288" s="210"/>
      <c r="H288" s="209"/>
      <c r="I288" s="210"/>
      <c r="J288" s="209"/>
      <c r="K288" s="180"/>
    </row>
    <row r="289" spans="1:11" s="403" customFormat="1" ht="19.5" customHeight="1" x14ac:dyDescent="0.25">
      <c r="A289" s="256"/>
      <c r="B289" s="265" t="s">
        <v>73</v>
      </c>
      <c r="C289" s="261"/>
      <c r="D289" s="210">
        <v>5</v>
      </c>
      <c r="E289" s="406">
        <v>5</v>
      </c>
      <c r="F289" s="209"/>
      <c r="G289" s="210"/>
      <c r="H289" s="209"/>
      <c r="I289" s="210"/>
      <c r="J289" s="209"/>
      <c r="K289" s="180"/>
    </row>
    <row r="290" spans="1:11" ht="19.5" customHeight="1" x14ac:dyDescent="0.25">
      <c r="A290" s="233" t="s">
        <v>183</v>
      </c>
      <c r="B290" s="216"/>
      <c r="C290" s="235" t="s">
        <v>334</v>
      </c>
      <c r="D290" s="234"/>
      <c r="E290" s="289"/>
      <c r="F290" s="225">
        <v>0.5</v>
      </c>
      <c r="G290" s="234">
        <v>0.2</v>
      </c>
      <c r="H290" s="225">
        <v>12.23</v>
      </c>
      <c r="I290" s="234">
        <v>52.5</v>
      </c>
      <c r="J290" s="225">
        <v>75</v>
      </c>
      <c r="K290" s="181" t="s">
        <v>184</v>
      </c>
    </row>
    <row r="291" spans="1:11" ht="19.5" customHeight="1" x14ac:dyDescent="0.25">
      <c r="A291" s="233"/>
      <c r="B291" s="216" t="s">
        <v>185</v>
      </c>
      <c r="C291" s="235"/>
      <c r="D291" s="234">
        <v>15.3</v>
      </c>
      <c r="E291" s="289">
        <v>15</v>
      </c>
      <c r="F291" s="225"/>
      <c r="G291" s="234"/>
      <c r="H291" s="225"/>
      <c r="I291" s="234"/>
      <c r="J291" s="225"/>
      <c r="K291" s="181"/>
    </row>
    <row r="292" spans="1:11" ht="19.5" customHeight="1" x14ac:dyDescent="0.25">
      <c r="A292" s="233"/>
      <c r="B292" s="216" t="s">
        <v>53</v>
      </c>
      <c r="C292" s="235"/>
      <c r="D292" s="234">
        <v>5</v>
      </c>
      <c r="E292" s="289">
        <v>5</v>
      </c>
      <c r="F292" s="225"/>
      <c r="G292" s="234"/>
      <c r="H292" s="225"/>
      <c r="I292" s="234"/>
      <c r="J292" s="225"/>
      <c r="K292" s="181"/>
    </row>
    <row r="293" spans="1:11" ht="19.5" customHeight="1" x14ac:dyDescent="0.25">
      <c r="A293" s="233"/>
      <c r="B293" s="216" t="s">
        <v>78</v>
      </c>
      <c r="C293" s="235"/>
      <c r="D293" s="234">
        <v>150</v>
      </c>
      <c r="E293" s="289">
        <v>150</v>
      </c>
      <c r="F293" s="225"/>
      <c r="G293" s="234"/>
      <c r="H293" s="225"/>
      <c r="I293" s="234"/>
      <c r="J293" s="225"/>
      <c r="K293" s="181"/>
    </row>
    <row r="294" spans="1:11" ht="31.5" customHeight="1" thickBot="1" x14ac:dyDescent="0.3">
      <c r="A294" s="216" t="s">
        <v>70</v>
      </c>
      <c r="B294" s="221"/>
      <c r="C294" s="299">
        <v>20</v>
      </c>
      <c r="D294" s="322">
        <v>20</v>
      </c>
      <c r="E294" s="323">
        <v>20</v>
      </c>
      <c r="F294" s="214">
        <v>1.52</v>
      </c>
      <c r="G294" s="324">
        <v>0.16000000000000003</v>
      </c>
      <c r="H294" s="214">
        <v>9.8400000000000016</v>
      </c>
      <c r="I294" s="324">
        <v>47.000000000000007</v>
      </c>
      <c r="J294" s="214">
        <v>0</v>
      </c>
      <c r="K294" s="196" t="s">
        <v>79</v>
      </c>
    </row>
    <row r="295" spans="1:11" ht="19.5" customHeight="1" thickBot="1" x14ac:dyDescent="0.3">
      <c r="A295" s="251" t="s">
        <v>47</v>
      </c>
      <c r="B295" s="280"/>
      <c r="C295" s="308">
        <f>C294+155+120+C277+C263+C261</f>
        <v>530</v>
      </c>
      <c r="D295" s="309"/>
      <c r="E295" s="283"/>
      <c r="F295" s="281">
        <f>F294+F290+F286+F277+F263+F261</f>
        <v>20.383499999999998</v>
      </c>
      <c r="G295" s="281">
        <f t="shared" ref="G295:J295" si="9">G294+G290+G286+G277+G263+G261</f>
        <v>15.8855</v>
      </c>
      <c r="H295" s="281">
        <f t="shared" si="9"/>
        <v>69.141000000000005</v>
      </c>
      <c r="I295" s="281">
        <f t="shared" si="9"/>
        <v>525.25</v>
      </c>
      <c r="J295" s="281">
        <f t="shared" si="9"/>
        <v>76.28</v>
      </c>
      <c r="K295" s="192"/>
    </row>
    <row r="296" spans="1:11" ht="19.5" customHeight="1" thickBot="1" x14ac:dyDescent="0.3">
      <c r="A296" s="251" t="s">
        <v>101</v>
      </c>
      <c r="B296" s="285"/>
      <c r="C296" s="515">
        <f>C295+C259+C227+C224</f>
        <v>1524</v>
      </c>
      <c r="D296" s="253"/>
      <c r="E296" s="253"/>
      <c r="F296" s="255">
        <f>F295+F259+F227+F224</f>
        <v>44.495452095808375</v>
      </c>
      <c r="G296" s="255">
        <f t="shared" ref="G296:J296" si="10">G295+G259+G227+G224</f>
        <v>38.718958682634728</v>
      </c>
      <c r="H296" s="255">
        <f t="shared" si="10"/>
        <v>206.12345528912192</v>
      </c>
      <c r="I296" s="255">
        <f t="shared" si="10"/>
        <v>1386.5023980823958</v>
      </c>
      <c r="J296" s="255">
        <f t="shared" si="10"/>
        <v>95.88</v>
      </c>
      <c r="K296" s="192"/>
    </row>
    <row r="297" spans="1:11" ht="19.5" customHeight="1" x14ac:dyDescent="0.25">
      <c r="A297" s="217"/>
      <c r="B297" s="217"/>
      <c r="C297" s="286"/>
      <c r="D297" s="259"/>
      <c r="E297" s="259"/>
      <c r="F297" s="310"/>
      <c r="G297" s="310"/>
      <c r="H297" s="310"/>
      <c r="I297" s="310"/>
      <c r="J297" s="310"/>
      <c r="K297" s="185"/>
    </row>
    <row r="298" spans="1:11" ht="19.5" customHeight="1" thickBot="1" x14ac:dyDescent="0.3">
      <c r="A298" s="485" t="s">
        <v>186</v>
      </c>
      <c r="B298" s="217"/>
      <c r="C298" s="223"/>
      <c r="D298" s="224"/>
      <c r="E298" s="225"/>
      <c r="F298" s="226"/>
      <c r="G298" s="226"/>
      <c r="H298" s="226"/>
      <c r="I298" s="226"/>
      <c r="J298" s="226"/>
      <c r="K298" s="197"/>
    </row>
    <row r="299" spans="1:11" ht="35.25" customHeight="1" x14ac:dyDescent="0.25">
      <c r="A299" s="227" t="s">
        <v>11</v>
      </c>
      <c r="B299" s="228"/>
      <c r="C299" s="229" t="s">
        <v>12</v>
      </c>
      <c r="D299" s="288" t="s">
        <v>13</v>
      </c>
      <c r="E299" s="229" t="s">
        <v>13</v>
      </c>
      <c r="F299" s="541" t="s">
        <v>14</v>
      </c>
      <c r="G299" s="542"/>
      <c r="H299" s="543"/>
      <c r="I299" s="231" t="s">
        <v>15</v>
      </c>
      <c r="J299" s="232" t="s">
        <v>16</v>
      </c>
      <c r="K299" s="186" t="s">
        <v>103</v>
      </c>
    </row>
    <row r="300" spans="1:11" ht="19.5" customHeight="1" thickBot="1" x14ac:dyDescent="0.3">
      <c r="A300" s="233" t="s">
        <v>18</v>
      </c>
      <c r="B300" s="216"/>
      <c r="C300" s="234" t="s">
        <v>19</v>
      </c>
      <c r="D300" s="236" t="s">
        <v>20</v>
      </c>
      <c r="E300" s="234" t="s">
        <v>20</v>
      </c>
      <c r="F300" s="237"/>
      <c r="G300" s="238"/>
      <c r="H300" s="238"/>
      <c r="I300" s="239" t="s">
        <v>226</v>
      </c>
      <c r="J300" s="226"/>
      <c r="K300" s="187" t="s">
        <v>104</v>
      </c>
    </row>
    <row r="301" spans="1:11" ht="19.5" customHeight="1" thickBot="1" x14ac:dyDescent="0.3">
      <c r="A301" s="240"/>
      <c r="B301" s="241"/>
      <c r="C301" s="236"/>
      <c r="D301" s="325" t="s">
        <v>22</v>
      </c>
      <c r="E301" s="242" t="s">
        <v>23</v>
      </c>
      <c r="F301" s="243" t="s">
        <v>24</v>
      </c>
      <c r="G301" s="243" t="s">
        <v>25</v>
      </c>
      <c r="H301" s="244" t="s">
        <v>26</v>
      </c>
      <c r="I301" s="243" t="s">
        <v>27</v>
      </c>
      <c r="J301" s="245" t="s">
        <v>28</v>
      </c>
      <c r="K301" s="188"/>
    </row>
    <row r="302" spans="1:11" ht="19.5" customHeight="1" x14ac:dyDescent="0.25">
      <c r="A302" s="233"/>
      <c r="B302" s="246" t="s">
        <v>29</v>
      </c>
      <c r="C302" s="229"/>
      <c r="D302" s="225"/>
      <c r="E302" s="229"/>
      <c r="F302" s="232"/>
      <c r="G302" s="231"/>
      <c r="H302" s="232"/>
      <c r="I302" s="231"/>
      <c r="J302" s="232"/>
      <c r="K302" s="181"/>
    </row>
    <row r="303" spans="1:11" ht="34.5" customHeight="1" x14ac:dyDescent="0.25">
      <c r="A303" s="300" t="s">
        <v>187</v>
      </c>
      <c r="B303" s="212"/>
      <c r="C303" s="313" t="s">
        <v>323</v>
      </c>
      <c r="D303" s="213"/>
      <c r="E303" s="296"/>
      <c r="F303" s="214">
        <v>5.0849520958083829</v>
      </c>
      <c r="G303" s="279">
        <v>4.7816586826347312</v>
      </c>
      <c r="H303" s="214">
        <v>27.387922155688628</v>
      </c>
      <c r="I303" s="279">
        <v>173.7604790419162</v>
      </c>
      <c r="J303" s="214">
        <v>0.67</v>
      </c>
      <c r="K303" s="181" t="s">
        <v>188</v>
      </c>
    </row>
    <row r="304" spans="1:11" ht="19.5" customHeight="1" x14ac:dyDescent="0.25">
      <c r="A304" s="233"/>
      <c r="B304" s="216" t="s">
        <v>189</v>
      </c>
      <c r="C304" s="313"/>
      <c r="D304" s="213">
        <v>17.5</v>
      </c>
      <c r="E304" s="296">
        <v>17.5</v>
      </c>
      <c r="F304" s="214"/>
      <c r="G304" s="279"/>
      <c r="H304" s="214"/>
      <c r="I304" s="279"/>
      <c r="J304" s="214"/>
      <c r="K304" s="181"/>
    </row>
    <row r="305" spans="1:11" ht="19.5" customHeight="1" x14ac:dyDescent="0.25">
      <c r="A305" s="233"/>
      <c r="B305" s="212" t="s">
        <v>34</v>
      </c>
      <c r="C305" s="313"/>
      <c r="D305" s="213">
        <v>70</v>
      </c>
      <c r="E305" s="296">
        <v>70</v>
      </c>
      <c r="F305" s="214"/>
      <c r="G305" s="279"/>
      <c r="H305" s="214"/>
      <c r="I305" s="279"/>
      <c r="J305" s="214"/>
      <c r="K305" s="181"/>
    </row>
    <row r="306" spans="1:11" ht="19.5" customHeight="1" x14ac:dyDescent="0.25">
      <c r="A306" s="233"/>
      <c r="B306" s="212" t="s">
        <v>35</v>
      </c>
      <c r="C306" s="313"/>
      <c r="D306" s="213">
        <v>53</v>
      </c>
      <c r="E306" s="296">
        <v>53</v>
      </c>
      <c r="F306" s="214"/>
      <c r="G306" s="279"/>
      <c r="H306" s="214"/>
      <c r="I306" s="279"/>
      <c r="J306" s="214"/>
      <c r="K306" s="181"/>
    </row>
    <row r="307" spans="1:11" ht="19.5" customHeight="1" x14ac:dyDescent="0.25">
      <c r="A307" s="233"/>
      <c r="B307" s="212" t="s">
        <v>36</v>
      </c>
      <c r="C307" s="313"/>
      <c r="D307" s="213">
        <v>2</v>
      </c>
      <c r="E307" s="296">
        <v>2</v>
      </c>
      <c r="F307" s="214"/>
      <c r="G307" s="279"/>
      <c r="H307" s="214"/>
      <c r="I307" s="279"/>
      <c r="J307" s="214"/>
      <c r="K307" s="181"/>
    </row>
    <row r="308" spans="1:11" ht="19.5" customHeight="1" x14ac:dyDescent="0.25">
      <c r="A308" s="233"/>
      <c r="B308" s="212" t="s">
        <v>37</v>
      </c>
      <c r="C308" s="313"/>
      <c r="D308" s="213">
        <v>0.4</v>
      </c>
      <c r="E308" s="296">
        <v>0.4</v>
      </c>
      <c r="F308" s="214"/>
      <c r="G308" s="279"/>
      <c r="H308" s="214"/>
      <c r="I308" s="279"/>
      <c r="J308" s="214"/>
      <c r="K308" s="181"/>
    </row>
    <row r="309" spans="1:11" ht="19.5" customHeight="1" x14ac:dyDescent="0.25">
      <c r="A309" s="233"/>
      <c r="B309" s="212" t="s">
        <v>38</v>
      </c>
      <c r="C309" s="313"/>
      <c r="D309" s="213">
        <v>3</v>
      </c>
      <c r="E309" s="296">
        <v>3</v>
      </c>
      <c r="F309" s="214"/>
      <c r="G309" s="279"/>
      <c r="H309" s="214"/>
      <c r="I309" s="279"/>
      <c r="J309" s="214"/>
      <c r="K309" s="181"/>
    </row>
    <row r="310" spans="1:11" ht="42.75" customHeight="1" x14ac:dyDescent="0.25">
      <c r="A310" s="233" t="s">
        <v>39</v>
      </c>
      <c r="B310" s="216"/>
      <c r="C310" s="234" t="s">
        <v>40</v>
      </c>
      <c r="D310" s="234"/>
      <c r="E310" s="234"/>
      <c r="F310" s="226">
        <v>2.8522522522522524</v>
      </c>
      <c r="G310" s="239">
        <v>2.4126126126126128</v>
      </c>
      <c r="H310" s="226">
        <v>5.9868026394721046</v>
      </c>
      <c r="I310" s="239">
        <v>42.673951696147256</v>
      </c>
      <c r="J310" s="225">
        <v>1.17</v>
      </c>
      <c r="K310" s="181" t="s">
        <v>41</v>
      </c>
    </row>
    <row r="311" spans="1:11" ht="19.5" customHeight="1" x14ac:dyDescent="0.25">
      <c r="A311" s="233"/>
      <c r="B311" s="216" t="s">
        <v>42</v>
      </c>
      <c r="C311" s="234"/>
      <c r="D311" s="234">
        <v>2.5</v>
      </c>
      <c r="E311" s="234">
        <v>2.5</v>
      </c>
      <c r="F311" s="225"/>
      <c r="G311" s="234"/>
      <c r="H311" s="225"/>
      <c r="I311" s="234"/>
      <c r="J311" s="225"/>
      <c r="K311" s="181"/>
    </row>
    <row r="312" spans="1:11" ht="19.5" customHeight="1" x14ac:dyDescent="0.25">
      <c r="A312" s="233"/>
      <c r="B312" s="216" t="s">
        <v>36</v>
      </c>
      <c r="C312" s="234"/>
      <c r="D312" s="234">
        <v>6</v>
      </c>
      <c r="E312" s="234">
        <v>6</v>
      </c>
      <c r="F312" s="225"/>
      <c r="G312" s="234"/>
      <c r="H312" s="225"/>
      <c r="I312" s="234"/>
      <c r="J312" s="225"/>
      <c r="K312" s="181"/>
    </row>
    <row r="313" spans="1:11" ht="19.5" customHeight="1" x14ac:dyDescent="0.25">
      <c r="A313" s="235"/>
      <c r="B313" s="216" t="s">
        <v>34</v>
      </c>
      <c r="C313" s="234"/>
      <c r="D313" s="234">
        <v>90</v>
      </c>
      <c r="E313" s="234">
        <v>90</v>
      </c>
      <c r="F313" s="225"/>
      <c r="G313" s="234"/>
      <c r="H313" s="225"/>
      <c r="I313" s="234"/>
      <c r="J313" s="225"/>
      <c r="K313" s="181"/>
    </row>
    <row r="314" spans="1:11" ht="19.5" customHeight="1" x14ac:dyDescent="0.25">
      <c r="A314" s="235"/>
      <c r="B314" s="216" t="s">
        <v>35</v>
      </c>
      <c r="C314" s="234"/>
      <c r="D314" s="235">
        <v>108</v>
      </c>
      <c r="E314" s="234">
        <v>108</v>
      </c>
      <c r="F314" s="225"/>
      <c r="G314" s="234"/>
      <c r="H314" s="225"/>
      <c r="I314" s="234"/>
      <c r="J314" s="225"/>
      <c r="K314" s="181"/>
    </row>
    <row r="315" spans="1:11" ht="35.25" customHeight="1" x14ac:dyDescent="0.25">
      <c r="A315" s="233" t="s">
        <v>352</v>
      </c>
      <c r="B315" s="216"/>
      <c r="C315" s="250" t="s">
        <v>353</v>
      </c>
      <c r="D315" s="225"/>
      <c r="E315" s="234"/>
      <c r="F315" s="226">
        <v>1.9750000000000001</v>
      </c>
      <c r="G315" s="239">
        <v>4.3749999999999991</v>
      </c>
      <c r="H315" s="226">
        <v>14.820000000000002</v>
      </c>
      <c r="I315" s="239">
        <v>106.70000000000002</v>
      </c>
      <c r="J315" s="226">
        <v>0.16</v>
      </c>
      <c r="K315" s="181"/>
    </row>
    <row r="316" spans="1:11" ht="19.5" customHeight="1" x14ac:dyDescent="0.25">
      <c r="A316" s="233"/>
      <c r="B316" s="216" t="s">
        <v>46</v>
      </c>
      <c r="C316" s="234"/>
      <c r="D316" s="225">
        <v>25</v>
      </c>
      <c r="E316" s="234">
        <v>25</v>
      </c>
      <c r="F316" s="226"/>
      <c r="G316" s="239"/>
      <c r="H316" s="226"/>
      <c r="I316" s="239"/>
      <c r="J316" s="226"/>
      <c r="K316" s="181"/>
    </row>
    <row r="317" spans="1:11" ht="19.5" customHeight="1" x14ac:dyDescent="0.25">
      <c r="A317" s="233"/>
      <c r="B317" s="216" t="s">
        <v>38</v>
      </c>
      <c r="C317" s="234"/>
      <c r="D317" s="225">
        <v>5</v>
      </c>
      <c r="E317" s="234">
        <v>5</v>
      </c>
      <c r="F317" s="226"/>
      <c r="G317" s="239"/>
      <c r="H317" s="226"/>
      <c r="I317" s="239"/>
      <c r="J317" s="226"/>
      <c r="K317" s="181"/>
    </row>
    <row r="318" spans="1:11" ht="19.5" customHeight="1" thickBot="1" x14ac:dyDescent="0.3">
      <c r="A318" s="233"/>
      <c r="B318" s="216" t="s">
        <v>157</v>
      </c>
      <c r="C318" s="234"/>
      <c r="D318" s="225">
        <v>10</v>
      </c>
      <c r="E318" s="234">
        <v>10</v>
      </c>
      <c r="F318" s="226" t="s">
        <v>9</v>
      </c>
      <c r="G318" s="270"/>
      <c r="H318" s="226"/>
      <c r="I318" s="270"/>
      <c r="J318" s="226"/>
      <c r="K318" s="181"/>
    </row>
    <row r="319" spans="1:11" ht="19.5" customHeight="1" thickBot="1" x14ac:dyDescent="0.3">
      <c r="A319" s="251" t="s">
        <v>47</v>
      </c>
      <c r="B319" s="252"/>
      <c r="C319" s="253">
        <v>369</v>
      </c>
      <c r="D319" s="271"/>
      <c r="E319" s="242"/>
      <c r="F319" s="272">
        <f>F303+F310+F315</f>
        <v>9.9122043480606354</v>
      </c>
      <c r="G319" s="255">
        <f t="shared" ref="G319:J319" si="11">G303+G310+G315</f>
        <v>11.569271295247344</v>
      </c>
      <c r="H319" s="272">
        <f t="shared" si="11"/>
        <v>48.194724795160731</v>
      </c>
      <c r="I319" s="255">
        <f t="shared" si="11"/>
        <v>323.13443073806343</v>
      </c>
      <c r="J319" s="272">
        <f t="shared" si="11"/>
        <v>1.9999999999999998</v>
      </c>
      <c r="K319" s="192"/>
    </row>
    <row r="320" spans="1:11" ht="19.5" customHeight="1" x14ac:dyDescent="0.25">
      <c r="A320" s="233"/>
      <c r="B320" s="217" t="s">
        <v>48</v>
      </c>
      <c r="C320" s="250"/>
      <c r="D320" s="225"/>
      <c r="E320" s="234"/>
      <c r="F320" s="226"/>
      <c r="G320" s="239"/>
      <c r="H320" s="226"/>
      <c r="I320" s="239"/>
      <c r="J320" s="226"/>
      <c r="K320" s="181"/>
    </row>
    <row r="321" spans="1:11" ht="53.25" customHeight="1" thickBot="1" x14ac:dyDescent="0.3">
      <c r="A321" s="2" t="s">
        <v>192</v>
      </c>
      <c r="B321" s="9"/>
      <c r="C321" s="20">
        <v>125</v>
      </c>
      <c r="D321" s="25">
        <v>125</v>
      </c>
      <c r="E321" s="20">
        <v>125</v>
      </c>
      <c r="F321" s="6">
        <v>0.625</v>
      </c>
      <c r="G321" s="5"/>
      <c r="H321" s="6">
        <v>12.62</v>
      </c>
      <c r="I321" s="5">
        <v>52.77</v>
      </c>
      <c r="J321" s="6">
        <v>2.5</v>
      </c>
      <c r="K321" s="361" t="s">
        <v>116</v>
      </c>
    </row>
    <row r="322" spans="1:11" ht="19.5" customHeight="1" thickBot="1" x14ac:dyDescent="0.3">
      <c r="A322" s="251" t="s">
        <v>47</v>
      </c>
      <c r="B322" s="252"/>
      <c r="C322" s="253">
        <v>125</v>
      </c>
      <c r="D322" s="271"/>
      <c r="E322" s="242"/>
      <c r="F322" s="272">
        <f>F321</f>
        <v>0.625</v>
      </c>
      <c r="G322" s="255">
        <f>G321</f>
        <v>0</v>
      </c>
      <c r="H322" s="272">
        <f>H321</f>
        <v>12.62</v>
      </c>
      <c r="I322" s="255">
        <f>I321</f>
        <v>52.77</v>
      </c>
      <c r="J322" s="272">
        <f>J321</f>
        <v>2.5</v>
      </c>
      <c r="K322" s="192"/>
    </row>
    <row r="323" spans="1:11" ht="19.5" customHeight="1" x14ac:dyDescent="0.25">
      <c r="A323" s="326"/>
      <c r="B323" s="327" t="s">
        <v>51</v>
      </c>
      <c r="C323" s="229"/>
      <c r="D323" s="311"/>
      <c r="E323" s="229"/>
      <c r="F323" s="328"/>
      <c r="G323" s="329"/>
      <c r="H323" s="328"/>
      <c r="I323" s="329"/>
      <c r="J323" s="328"/>
      <c r="K323" s="190"/>
    </row>
    <row r="324" spans="1:11" s="403" customFormat="1" ht="19.5" customHeight="1" x14ac:dyDescent="0.25">
      <c r="A324" s="399" t="s">
        <v>539</v>
      </c>
      <c r="B324" s="399"/>
      <c r="C324" s="400">
        <v>30</v>
      </c>
      <c r="D324" s="401"/>
      <c r="E324" s="400"/>
      <c r="F324" s="401">
        <v>0.89</v>
      </c>
      <c r="G324" s="400">
        <v>1.55</v>
      </c>
      <c r="H324" s="401">
        <v>1.88</v>
      </c>
      <c r="I324" s="400">
        <v>25.08</v>
      </c>
      <c r="J324" s="401"/>
      <c r="K324" s="402" t="s">
        <v>541</v>
      </c>
    </row>
    <row r="325" spans="1:11" s="403" customFormat="1" ht="19.5" customHeight="1" x14ac:dyDescent="0.25">
      <c r="A325" s="399"/>
      <c r="B325" s="399" t="s">
        <v>540</v>
      </c>
      <c r="C325" s="400"/>
      <c r="D325" s="404">
        <v>48.1</v>
      </c>
      <c r="E325" s="405">
        <v>28.5</v>
      </c>
      <c r="F325" s="401"/>
      <c r="G325" s="400"/>
      <c r="H325" s="401"/>
      <c r="I325" s="400"/>
      <c r="J325" s="401"/>
      <c r="K325" s="400"/>
    </row>
    <row r="326" spans="1:11" s="403" customFormat="1" ht="19.5" customHeight="1" x14ac:dyDescent="0.25">
      <c r="A326" s="399"/>
      <c r="B326" s="399" t="s">
        <v>73</v>
      </c>
      <c r="C326" s="400"/>
      <c r="D326" s="404">
        <v>1.5</v>
      </c>
      <c r="E326" s="405">
        <v>1.5</v>
      </c>
      <c r="F326" s="401"/>
      <c r="G326" s="400"/>
      <c r="H326" s="401"/>
      <c r="I326" s="400"/>
      <c r="J326" s="401"/>
      <c r="K326" s="400"/>
    </row>
    <row r="327" spans="1:11" ht="62.25" customHeight="1" x14ac:dyDescent="0.25">
      <c r="A327" s="233" t="s">
        <v>565</v>
      </c>
      <c r="B327" s="211"/>
      <c r="C327" s="318">
        <v>150</v>
      </c>
      <c r="D327" s="319"/>
      <c r="E327" s="320"/>
      <c r="F327" s="317">
        <v>1.1835</v>
      </c>
      <c r="G327" s="316">
        <v>1.6274999999999999</v>
      </c>
      <c r="H327" s="317">
        <v>7.2675000000000001</v>
      </c>
      <c r="I327" s="316">
        <v>51.449999999999996</v>
      </c>
      <c r="J327" s="317">
        <v>4.95</v>
      </c>
      <c r="K327" s="201" t="s">
        <v>193</v>
      </c>
    </row>
    <row r="328" spans="1:11" ht="19.5" customHeight="1" x14ac:dyDescent="0.25">
      <c r="A328" s="233"/>
      <c r="B328" s="211" t="s">
        <v>196</v>
      </c>
      <c r="C328" s="320"/>
      <c r="D328" s="331">
        <v>9</v>
      </c>
      <c r="E328" s="318">
        <v>9</v>
      </c>
      <c r="F328" s="317"/>
      <c r="G328" s="316"/>
      <c r="H328" s="317"/>
      <c r="I328" s="316"/>
      <c r="J328" s="317"/>
      <c r="K328" s="201"/>
    </row>
    <row r="329" spans="1:11" ht="19.5" customHeight="1" x14ac:dyDescent="0.25">
      <c r="A329" s="233"/>
      <c r="B329" s="211" t="s">
        <v>121</v>
      </c>
      <c r="C329" s="320"/>
      <c r="D329" s="331">
        <v>60</v>
      </c>
      <c r="E329" s="318">
        <v>45</v>
      </c>
      <c r="F329" s="317"/>
      <c r="G329" s="316"/>
      <c r="H329" s="317"/>
      <c r="I329" s="316"/>
      <c r="J329" s="317"/>
      <c r="K329" s="201"/>
    </row>
    <row r="330" spans="1:11" ht="19.5" customHeight="1" x14ac:dyDescent="0.25">
      <c r="A330" s="233"/>
      <c r="B330" s="211" t="s">
        <v>65</v>
      </c>
      <c r="C330" s="320"/>
      <c r="D330" s="331">
        <v>7.5</v>
      </c>
      <c r="E330" s="318">
        <v>6</v>
      </c>
      <c r="F330" s="317"/>
      <c r="G330" s="316"/>
      <c r="H330" s="317"/>
      <c r="I330" s="316"/>
      <c r="J330" s="317"/>
      <c r="K330" s="201"/>
    </row>
    <row r="331" spans="1:11" ht="19.5" customHeight="1" x14ac:dyDescent="0.25">
      <c r="A331" s="233"/>
      <c r="B331" s="211" t="s">
        <v>59</v>
      </c>
      <c r="C331" s="320"/>
      <c r="D331" s="331">
        <v>7.14</v>
      </c>
      <c r="E331" s="318">
        <v>6</v>
      </c>
      <c r="F331" s="317"/>
      <c r="G331" s="316"/>
      <c r="H331" s="317"/>
      <c r="I331" s="316"/>
      <c r="J331" s="317"/>
      <c r="K331" s="201"/>
    </row>
    <row r="332" spans="1:11" ht="19.5" customHeight="1" x14ac:dyDescent="0.25">
      <c r="A332" s="233"/>
      <c r="B332" s="211" t="s">
        <v>67</v>
      </c>
      <c r="C332" s="320"/>
      <c r="D332" s="319">
        <v>1.5</v>
      </c>
      <c r="E332" s="318">
        <v>1.5</v>
      </c>
      <c r="F332" s="317"/>
      <c r="G332" s="316"/>
      <c r="H332" s="317"/>
      <c r="I332" s="316"/>
      <c r="J332" s="317"/>
      <c r="K332" s="201"/>
    </row>
    <row r="333" spans="1:11" ht="19.5" customHeight="1" x14ac:dyDescent="0.25">
      <c r="A333" s="233"/>
      <c r="B333" s="211" t="s">
        <v>37</v>
      </c>
      <c r="C333" s="320"/>
      <c r="D333" s="332">
        <v>0.5</v>
      </c>
      <c r="E333" s="333">
        <v>0.5</v>
      </c>
      <c r="F333" s="317"/>
      <c r="G333" s="316"/>
      <c r="H333" s="317"/>
      <c r="I333" s="316"/>
      <c r="J333" s="317"/>
      <c r="K333" s="201"/>
    </row>
    <row r="334" spans="1:11" ht="19.5" customHeight="1" x14ac:dyDescent="0.25">
      <c r="A334" s="233"/>
      <c r="B334" s="211" t="s">
        <v>128</v>
      </c>
      <c r="C334" s="320"/>
      <c r="D334" s="332">
        <v>105</v>
      </c>
      <c r="E334" s="333">
        <v>105</v>
      </c>
      <c r="F334" s="317"/>
      <c r="G334" s="316"/>
      <c r="H334" s="317"/>
      <c r="I334" s="316"/>
      <c r="J334" s="317"/>
      <c r="K334" s="201"/>
    </row>
    <row r="335" spans="1:11" ht="51.75" customHeight="1" x14ac:dyDescent="0.25">
      <c r="A335" s="233" t="s">
        <v>197</v>
      </c>
      <c r="B335" s="216"/>
      <c r="C335" s="234">
        <v>150</v>
      </c>
      <c r="D335" s="225"/>
      <c r="E335" s="234"/>
      <c r="F335" s="226">
        <v>13.34</v>
      </c>
      <c r="G335" s="239">
        <v>10.37</v>
      </c>
      <c r="H335" s="226">
        <v>12.9</v>
      </c>
      <c r="I335" s="239">
        <v>198</v>
      </c>
      <c r="J335" s="226">
        <v>8.7100000000000009</v>
      </c>
      <c r="K335" s="181" t="s">
        <v>198</v>
      </c>
    </row>
    <row r="336" spans="1:11" ht="19.5" customHeight="1" x14ac:dyDescent="0.25">
      <c r="A336" s="233"/>
      <c r="B336" s="211" t="s">
        <v>132</v>
      </c>
      <c r="C336" s="250"/>
      <c r="D336" s="225">
        <v>73.14</v>
      </c>
      <c r="E336" s="295">
        <v>69</v>
      </c>
      <c r="F336" s="226"/>
      <c r="G336" s="239"/>
      <c r="H336" s="226"/>
      <c r="I336" s="239"/>
      <c r="J336" s="226"/>
      <c r="K336" s="181"/>
    </row>
    <row r="337" spans="1:11" ht="38.25" customHeight="1" x14ac:dyDescent="0.25">
      <c r="A337" s="233"/>
      <c r="B337" s="216" t="s">
        <v>195</v>
      </c>
      <c r="C337" s="250"/>
      <c r="D337" s="225"/>
      <c r="E337" s="295">
        <v>30</v>
      </c>
      <c r="F337" s="226"/>
      <c r="G337" s="239"/>
      <c r="H337" s="226"/>
      <c r="I337" s="239"/>
      <c r="J337" s="226"/>
      <c r="K337" s="181"/>
    </row>
    <row r="338" spans="1:11" ht="19.5" customHeight="1" x14ac:dyDescent="0.25">
      <c r="A338" s="233"/>
      <c r="B338" s="216" t="s">
        <v>199</v>
      </c>
      <c r="C338" s="250"/>
      <c r="D338" s="225"/>
      <c r="E338" s="295"/>
      <c r="F338" s="226"/>
      <c r="G338" s="239"/>
      <c r="H338" s="226"/>
      <c r="I338" s="239"/>
      <c r="J338" s="226"/>
      <c r="K338" s="181" t="s">
        <v>200</v>
      </c>
    </row>
    <row r="339" spans="1:11" ht="19.5" customHeight="1" x14ac:dyDescent="0.25">
      <c r="A339" s="233"/>
      <c r="B339" s="216" t="s">
        <v>201</v>
      </c>
      <c r="C339" s="250"/>
      <c r="D339" s="307">
        <v>15</v>
      </c>
      <c r="E339" s="295">
        <v>15</v>
      </c>
      <c r="F339" s="226"/>
      <c r="G339" s="239"/>
      <c r="H339" s="226"/>
      <c r="I339" s="239"/>
      <c r="J339" s="226"/>
      <c r="K339" s="181"/>
    </row>
    <row r="340" spans="1:11" ht="19.5" customHeight="1" x14ac:dyDescent="0.25">
      <c r="A340" s="233"/>
      <c r="B340" s="216" t="s">
        <v>182</v>
      </c>
      <c r="C340" s="250"/>
      <c r="D340" s="307">
        <v>5</v>
      </c>
      <c r="E340" s="295">
        <v>5</v>
      </c>
      <c r="F340" s="226"/>
      <c r="G340" s="239"/>
      <c r="H340" s="226"/>
      <c r="I340" s="239"/>
      <c r="J340" s="226"/>
      <c r="K340" s="181"/>
    </row>
    <row r="341" spans="1:11" ht="19.5" customHeight="1" x14ac:dyDescent="0.25">
      <c r="A341" s="216"/>
      <c r="B341" s="216" t="s">
        <v>147</v>
      </c>
      <c r="C341" s="250"/>
      <c r="D341" s="225">
        <v>1.5</v>
      </c>
      <c r="E341" s="295">
        <v>1.5</v>
      </c>
      <c r="F341" s="226"/>
      <c r="G341" s="239"/>
      <c r="H341" s="226"/>
      <c r="I341" s="239"/>
      <c r="J341" s="226"/>
      <c r="K341" s="181"/>
    </row>
    <row r="342" spans="1:11" ht="19.5" customHeight="1" x14ac:dyDescent="0.25">
      <c r="A342" s="216"/>
      <c r="B342" s="211" t="s">
        <v>37</v>
      </c>
      <c r="C342" s="250"/>
      <c r="D342" s="225">
        <v>0.16</v>
      </c>
      <c r="E342" s="239">
        <v>0.16</v>
      </c>
      <c r="F342" s="226"/>
      <c r="G342" s="239"/>
      <c r="H342" s="226"/>
      <c r="I342" s="239"/>
      <c r="J342" s="226"/>
      <c r="K342" s="181"/>
    </row>
    <row r="343" spans="1:11" ht="19.5" customHeight="1" x14ac:dyDescent="0.25">
      <c r="A343" s="216"/>
      <c r="B343" s="216" t="s">
        <v>202</v>
      </c>
      <c r="C343" s="250"/>
      <c r="D343" s="225"/>
      <c r="E343" s="295">
        <v>20</v>
      </c>
      <c r="F343" s="226"/>
      <c r="G343" s="239"/>
      <c r="H343" s="226"/>
      <c r="I343" s="239"/>
      <c r="J343" s="226"/>
      <c r="K343" s="181"/>
    </row>
    <row r="344" spans="1:11" ht="19.5" customHeight="1" x14ac:dyDescent="0.25">
      <c r="A344" s="216"/>
      <c r="B344" s="216" t="s">
        <v>64</v>
      </c>
      <c r="C344" s="250"/>
      <c r="D344" s="225">
        <v>87.2</v>
      </c>
      <c r="E344" s="295">
        <v>65.599999999999994</v>
      </c>
      <c r="F344" s="226"/>
      <c r="G344" s="239"/>
      <c r="H344" s="226"/>
      <c r="I344" s="239"/>
      <c r="J344" s="226"/>
      <c r="K344" s="181"/>
    </row>
    <row r="345" spans="1:11" ht="19.5" customHeight="1" x14ac:dyDescent="0.25">
      <c r="A345" s="216"/>
      <c r="B345" s="216" t="s">
        <v>52</v>
      </c>
      <c r="C345" s="250"/>
      <c r="D345" s="307">
        <v>32</v>
      </c>
      <c r="E345" s="295">
        <v>25.6</v>
      </c>
      <c r="F345" s="226"/>
      <c r="G345" s="239"/>
      <c r="H345" s="226"/>
      <c r="I345" s="239"/>
      <c r="J345" s="226"/>
      <c r="K345" s="181"/>
    </row>
    <row r="346" spans="1:11" ht="19.5" customHeight="1" x14ac:dyDescent="0.25">
      <c r="A346" s="216"/>
      <c r="B346" s="216" t="s">
        <v>59</v>
      </c>
      <c r="C346" s="250"/>
      <c r="D346" s="225">
        <v>17.600000000000001</v>
      </c>
      <c r="E346" s="295">
        <v>14.4</v>
      </c>
      <c r="F346" s="226"/>
      <c r="G346" s="239"/>
      <c r="H346" s="226"/>
      <c r="I346" s="239"/>
      <c r="J346" s="226"/>
      <c r="K346" s="181"/>
    </row>
    <row r="347" spans="1:11" ht="19.5" customHeight="1" x14ac:dyDescent="0.25">
      <c r="A347" s="216"/>
      <c r="B347" s="216" t="s">
        <v>354</v>
      </c>
      <c r="C347" s="250"/>
      <c r="D347" s="225">
        <v>1.2</v>
      </c>
      <c r="E347" s="239">
        <v>1.2</v>
      </c>
      <c r="F347" s="226"/>
      <c r="G347" s="239"/>
      <c r="H347" s="226"/>
      <c r="I347" s="239"/>
      <c r="J347" s="226"/>
      <c r="K347" s="181"/>
    </row>
    <row r="348" spans="1:11" ht="19.5" customHeight="1" x14ac:dyDescent="0.25">
      <c r="A348" s="233"/>
      <c r="B348" s="211" t="s">
        <v>37</v>
      </c>
      <c r="C348" s="250"/>
      <c r="D348" s="225">
        <v>0.6</v>
      </c>
      <c r="E348" s="295">
        <v>0.6</v>
      </c>
      <c r="F348" s="226"/>
      <c r="G348" s="239"/>
      <c r="H348" s="226"/>
      <c r="I348" s="239"/>
      <c r="J348" s="226"/>
      <c r="K348" s="181"/>
    </row>
    <row r="349" spans="1:11" ht="19.5" customHeight="1" x14ac:dyDescent="0.25">
      <c r="A349" s="233"/>
      <c r="B349" s="216" t="s">
        <v>203</v>
      </c>
      <c r="C349" s="250"/>
      <c r="D349" s="225"/>
      <c r="E349" s="295">
        <v>120</v>
      </c>
      <c r="F349" s="226"/>
      <c r="G349" s="239"/>
      <c r="H349" s="226"/>
      <c r="I349" s="239"/>
      <c r="J349" s="226"/>
      <c r="K349" s="181"/>
    </row>
    <row r="350" spans="1:11" ht="19.5" customHeight="1" x14ac:dyDescent="0.25">
      <c r="A350" s="216" t="s">
        <v>75</v>
      </c>
      <c r="B350" s="216"/>
      <c r="C350" s="234">
        <v>150</v>
      </c>
      <c r="D350" s="226"/>
      <c r="E350" s="239"/>
      <c r="F350" s="226">
        <v>0.5</v>
      </c>
      <c r="G350" s="239">
        <v>6.7000000000000004E-2</v>
      </c>
      <c r="H350" s="226">
        <v>17.34</v>
      </c>
      <c r="I350" s="239">
        <v>73.33</v>
      </c>
      <c r="J350" s="226">
        <v>0.54</v>
      </c>
      <c r="K350" s="181" t="s">
        <v>76</v>
      </c>
    </row>
    <row r="351" spans="1:11" ht="19.5" customHeight="1" x14ac:dyDescent="0.25">
      <c r="A351" s="216"/>
      <c r="B351" s="216" t="s">
        <v>77</v>
      </c>
      <c r="C351" s="234"/>
      <c r="D351" s="226">
        <v>12.75</v>
      </c>
      <c r="E351" s="239">
        <v>12.5</v>
      </c>
      <c r="F351" s="226"/>
      <c r="G351" s="239"/>
      <c r="H351" s="226"/>
      <c r="I351" s="239"/>
      <c r="J351" s="226"/>
      <c r="K351" s="181"/>
    </row>
    <row r="352" spans="1:11" ht="19.5" customHeight="1" x14ac:dyDescent="0.25">
      <c r="A352" s="216"/>
      <c r="B352" s="216" t="s">
        <v>36</v>
      </c>
      <c r="C352" s="234"/>
      <c r="D352" s="226">
        <v>5</v>
      </c>
      <c r="E352" s="239">
        <v>5</v>
      </c>
      <c r="F352" s="226"/>
      <c r="G352" s="239"/>
      <c r="H352" s="226"/>
      <c r="I352" s="239"/>
      <c r="J352" s="226"/>
      <c r="K352" s="181"/>
    </row>
    <row r="353" spans="1:11" ht="19.5" customHeight="1" x14ac:dyDescent="0.25">
      <c r="A353" s="216"/>
      <c r="B353" s="216" t="s">
        <v>78</v>
      </c>
      <c r="C353" s="234"/>
      <c r="D353" s="226">
        <v>152</v>
      </c>
      <c r="E353" s="239">
        <v>152</v>
      </c>
      <c r="F353" s="226"/>
      <c r="G353" s="239"/>
      <c r="H353" s="226"/>
      <c r="I353" s="239"/>
      <c r="J353" s="226"/>
      <c r="K353" s="181"/>
    </row>
    <row r="354" spans="1:11" ht="30.75" customHeight="1" thickBot="1" x14ac:dyDescent="0.3">
      <c r="A354" s="233" t="s">
        <v>80</v>
      </c>
      <c r="B354" s="216"/>
      <c r="C354" s="234">
        <v>35</v>
      </c>
      <c r="D354" s="225">
        <v>35</v>
      </c>
      <c r="E354" s="234">
        <v>35</v>
      </c>
      <c r="F354" s="238">
        <v>2.31</v>
      </c>
      <c r="G354" s="270">
        <v>0.42</v>
      </c>
      <c r="H354" s="238">
        <v>13.860000000000001</v>
      </c>
      <c r="I354" s="270">
        <v>69.3</v>
      </c>
      <c r="J354" s="334"/>
      <c r="K354" s="196" t="s">
        <v>81</v>
      </c>
    </row>
    <row r="355" spans="1:11" ht="19.5" customHeight="1" thickBot="1" x14ac:dyDescent="0.3">
      <c r="A355" s="251" t="s">
        <v>47</v>
      </c>
      <c r="B355" s="252"/>
      <c r="C355" s="253">
        <f>C354+C350+C335+C327+C324</f>
        <v>515</v>
      </c>
      <c r="D355" s="271"/>
      <c r="E355" s="242"/>
      <c r="F355" s="255">
        <f>F354+F350+F335+F327+F324</f>
        <v>18.223499999999998</v>
      </c>
      <c r="G355" s="255">
        <f>G354+G350+G335+G327+G324</f>
        <v>14.0345</v>
      </c>
      <c r="H355" s="255">
        <f>H354+H350+H335+H327+H324</f>
        <v>53.247500000000002</v>
      </c>
      <c r="I355" s="255">
        <f>I354+I350+I335+I327+I324</f>
        <v>417.15999999999997</v>
      </c>
      <c r="J355" s="255">
        <f>J354+J350+J335+J327+J324</f>
        <v>14.2</v>
      </c>
      <c r="K355" s="192"/>
    </row>
    <row r="356" spans="1:11" ht="39" customHeight="1" x14ac:dyDescent="0.25">
      <c r="A356" s="216"/>
      <c r="B356" s="217" t="s">
        <v>595</v>
      </c>
      <c r="C356" s="234"/>
      <c r="D356" s="225"/>
      <c r="E356" s="234"/>
      <c r="F356" s="226"/>
      <c r="G356" s="231"/>
      <c r="H356" s="226"/>
      <c r="I356" s="231"/>
      <c r="J356" s="226"/>
      <c r="K356" s="181"/>
    </row>
    <row r="357" spans="1:11" ht="19.5" customHeight="1" x14ac:dyDescent="0.25">
      <c r="A357" s="233" t="s">
        <v>82</v>
      </c>
      <c r="B357" s="216"/>
      <c r="C357" s="234" t="s">
        <v>543</v>
      </c>
      <c r="D357" s="225"/>
      <c r="E357" s="234"/>
      <c r="F357" s="226">
        <v>4.3499999999999996</v>
      </c>
      <c r="G357" s="239">
        <v>3.75</v>
      </c>
      <c r="H357" s="226">
        <v>8</v>
      </c>
      <c r="I357" s="239">
        <v>83</v>
      </c>
      <c r="J357" s="225">
        <v>1.05</v>
      </c>
      <c r="K357" s="181" t="s">
        <v>238</v>
      </c>
    </row>
    <row r="358" spans="1:11" ht="39" customHeight="1" x14ac:dyDescent="0.25">
      <c r="A358" s="216" t="s">
        <v>542</v>
      </c>
      <c r="B358" s="216" t="s">
        <v>85</v>
      </c>
      <c r="C358" s="234"/>
      <c r="D358" s="225">
        <v>155</v>
      </c>
      <c r="E358" s="234">
        <v>150</v>
      </c>
      <c r="F358" s="225"/>
      <c r="G358" s="234"/>
      <c r="H358" s="225"/>
      <c r="I358" s="234"/>
      <c r="J358" s="225"/>
      <c r="K358" s="181"/>
    </row>
    <row r="359" spans="1:11" ht="21" customHeight="1" x14ac:dyDescent="0.25">
      <c r="A359" s="216"/>
      <c r="B359" s="216" t="s">
        <v>156</v>
      </c>
      <c r="C359" s="234"/>
      <c r="D359" s="225">
        <v>2</v>
      </c>
      <c r="E359" s="234">
        <v>2</v>
      </c>
      <c r="F359" s="225"/>
      <c r="G359" s="234"/>
      <c r="H359" s="225"/>
      <c r="I359" s="234"/>
      <c r="J359" s="225"/>
      <c r="K359" s="181"/>
    </row>
    <row r="360" spans="1:11" ht="38.25" customHeight="1" x14ac:dyDescent="0.25">
      <c r="A360" s="233" t="s">
        <v>544</v>
      </c>
      <c r="B360" s="212"/>
      <c r="C360" s="313" t="s">
        <v>232</v>
      </c>
      <c r="D360" s="213"/>
      <c r="E360" s="296"/>
      <c r="F360" s="214">
        <v>12.08</v>
      </c>
      <c r="G360" s="279">
        <v>21.52</v>
      </c>
      <c r="H360" s="214">
        <v>2.29</v>
      </c>
      <c r="I360" s="279">
        <v>251.03</v>
      </c>
      <c r="J360" s="214">
        <v>0.28000000000000003</v>
      </c>
      <c r="K360" s="181" t="s">
        <v>207</v>
      </c>
    </row>
    <row r="361" spans="1:11" ht="19.5" customHeight="1" x14ac:dyDescent="0.25">
      <c r="A361" s="233"/>
      <c r="B361" s="216" t="s">
        <v>208</v>
      </c>
      <c r="C361" s="313"/>
      <c r="D361" s="213">
        <v>96</v>
      </c>
      <c r="E361" s="296">
        <v>80</v>
      </c>
      <c r="F361" s="214"/>
      <c r="G361" s="279"/>
      <c r="H361" s="214"/>
      <c r="I361" s="279"/>
      <c r="J361" s="214"/>
      <c r="K361" s="181"/>
    </row>
    <row r="362" spans="1:11" ht="19.5" customHeight="1" x14ac:dyDescent="0.25">
      <c r="A362" s="233"/>
      <c r="B362" s="212" t="s">
        <v>94</v>
      </c>
      <c r="C362" s="313"/>
      <c r="D362" s="213">
        <v>55</v>
      </c>
      <c r="E362" s="296">
        <v>55</v>
      </c>
      <c r="F362" s="214"/>
      <c r="G362" s="279"/>
      <c r="H362" s="214"/>
      <c r="I362" s="279"/>
      <c r="J362" s="214"/>
      <c r="K362" s="181"/>
    </row>
    <row r="363" spans="1:11" ht="19.5" customHeight="1" x14ac:dyDescent="0.25">
      <c r="A363" s="233"/>
      <c r="B363" s="212" t="s">
        <v>273</v>
      </c>
      <c r="C363" s="313"/>
      <c r="D363" s="213"/>
      <c r="E363" s="296">
        <v>135</v>
      </c>
      <c r="F363" s="214"/>
      <c r="G363" s="279"/>
      <c r="H363" s="214"/>
      <c r="I363" s="279"/>
      <c r="J363" s="214"/>
      <c r="K363" s="181"/>
    </row>
    <row r="364" spans="1:11" ht="19.5" customHeight="1" x14ac:dyDescent="0.25">
      <c r="A364" s="233"/>
      <c r="B364" s="212" t="s">
        <v>148</v>
      </c>
      <c r="C364" s="313"/>
      <c r="D364" s="213">
        <v>2</v>
      </c>
      <c r="E364" s="296">
        <v>2</v>
      </c>
      <c r="F364" s="214"/>
      <c r="G364" s="279"/>
      <c r="H364" s="214"/>
      <c r="I364" s="279"/>
      <c r="J364" s="214"/>
      <c r="K364" s="181"/>
    </row>
    <row r="365" spans="1:11" ht="19.5" customHeight="1" x14ac:dyDescent="0.25">
      <c r="A365" s="233"/>
      <c r="B365" s="212" t="s">
        <v>37</v>
      </c>
      <c r="C365" s="313"/>
      <c r="D365" s="213">
        <v>0.3</v>
      </c>
      <c r="E365" s="296">
        <v>0.3</v>
      </c>
      <c r="F365" s="214"/>
      <c r="G365" s="279"/>
      <c r="H365" s="214"/>
      <c r="I365" s="279"/>
      <c r="J365" s="214"/>
      <c r="K365" s="181"/>
    </row>
    <row r="366" spans="1:11" ht="29.25" customHeight="1" x14ac:dyDescent="0.25">
      <c r="A366" s="233" t="s">
        <v>333</v>
      </c>
      <c r="B366" s="216"/>
      <c r="C366" s="234" t="s">
        <v>334</v>
      </c>
      <c r="D366" s="225"/>
      <c r="E366" s="234"/>
      <c r="F366" s="226">
        <v>5.2500000000000012E-2</v>
      </c>
      <c r="G366" s="239">
        <v>1.5000000000000005E-2</v>
      </c>
      <c r="H366" s="226">
        <v>5.018110944527737</v>
      </c>
      <c r="I366" s="239">
        <v>20.084932533733134</v>
      </c>
      <c r="J366" s="226">
        <v>0.02</v>
      </c>
      <c r="K366" s="181" t="s">
        <v>355</v>
      </c>
    </row>
    <row r="367" spans="1:11" ht="19.5" customHeight="1" x14ac:dyDescent="0.25">
      <c r="A367" s="233"/>
      <c r="B367" s="216" t="s">
        <v>100</v>
      </c>
      <c r="C367" s="234"/>
      <c r="D367" s="225">
        <v>0.4</v>
      </c>
      <c r="E367" s="234">
        <v>0.4</v>
      </c>
      <c r="F367" s="226"/>
      <c r="G367" s="239"/>
      <c r="H367" s="226"/>
      <c r="I367" s="239"/>
      <c r="J367" s="226"/>
      <c r="K367" s="181"/>
    </row>
    <row r="368" spans="1:11" ht="19.5" customHeight="1" x14ac:dyDescent="0.25">
      <c r="A368" s="233"/>
      <c r="B368" s="216" t="s">
        <v>36</v>
      </c>
      <c r="C368" s="234"/>
      <c r="D368" s="225">
        <v>5</v>
      </c>
      <c r="E368" s="234">
        <v>5</v>
      </c>
      <c r="F368" s="225"/>
      <c r="G368" s="234"/>
      <c r="H368" s="225"/>
      <c r="I368" s="234"/>
      <c r="J368" s="225"/>
      <c r="K368" s="181"/>
    </row>
    <row r="369" spans="1:11" ht="19.5" customHeight="1" x14ac:dyDescent="0.25">
      <c r="A369" s="233"/>
      <c r="B369" s="216" t="s">
        <v>35</v>
      </c>
      <c r="C369" s="234"/>
      <c r="D369" s="225">
        <v>150</v>
      </c>
      <c r="E369" s="234">
        <v>150</v>
      </c>
      <c r="F369" s="225"/>
      <c r="G369" s="234"/>
      <c r="H369" s="225"/>
      <c r="I369" s="234"/>
      <c r="J369" s="225"/>
      <c r="K369" s="181"/>
    </row>
    <row r="370" spans="1:11" ht="27.75" customHeight="1" thickBot="1" x14ac:dyDescent="0.3">
      <c r="A370" s="233" t="s">
        <v>356</v>
      </c>
      <c r="B370" s="216"/>
      <c r="C370" s="234">
        <v>25</v>
      </c>
      <c r="D370" s="226">
        <v>25</v>
      </c>
      <c r="E370" s="239">
        <v>25</v>
      </c>
      <c r="F370" s="226">
        <v>1.9</v>
      </c>
      <c r="G370" s="270">
        <v>0.20000000000000004</v>
      </c>
      <c r="H370" s="226">
        <v>12.3</v>
      </c>
      <c r="I370" s="270">
        <v>58.750000000000007</v>
      </c>
      <c r="J370" s="226">
        <v>0</v>
      </c>
      <c r="K370" s="196" t="s">
        <v>79</v>
      </c>
    </row>
    <row r="371" spans="1:11" ht="19.5" customHeight="1" thickBot="1" x14ac:dyDescent="0.3">
      <c r="A371" s="335" t="s">
        <v>47</v>
      </c>
      <c r="B371" s="252"/>
      <c r="C371" s="565">
        <f>C370+155+C360+152</f>
        <v>462</v>
      </c>
      <c r="D371" s="336"/>
      <c r="E371" s="274"/>
      <c r="F371" s="275">
        <f>F370+F366+F360+F357</f>
        <v>18.3825</v>
      </c>
      <c r="G371" s="275">
        <f t="shared" ref="G371:J371" si="12">G370+G366+G360+G357</f>
        <v>25.484999999999999</v>
      </c>
      <c r="H371" s="275">
        <f t="shared" si="12"/>
        <v>27.608110944527738</v>
      </c>
      <c r="I371" s="275">
        <f t="shared" si="12"/>
        <v>412.86493253373317</v>
      </c>
      <c r="J371" s="275">
        <f t="shared" si="12"/>
        <v>1.35</v>
      </c>
      <c r="K371" s="202"/>
    </row>
    <row r="372" spans="1:11" ht="19.5" customHeight="1" thickBot="1" x14ac:dyDescent="0.3">
      <c r="A372" s="337" t="s">
        <v>101</v>
      </c>
      <c r="B372" s="287"/>
      <c r="C372" s="566">
        <f>C371+C355+C322+C319</f>
        <v>1471</v>
      </c>
      <c r="D372" s="338"/>
      <c r="E372" s="338"/>
      <c r="F372" s="339">
        <f>F371+F355+F322+F319</f>
        <v>47.143204348060628</v>
      </c>
      <c r="G372" s="339">
        <f t="shared" ref="G372:J372" si="13">G371+G355+G322+G319</f>
        <v>51.088771295247341</v>
      </c>
      <c r="H372" s="339">
        <f t="shared" si="13"/>
        <v>141.67033573968848</v>
      </c>
      <c r="I372" s="339">
        <f t="shared" si="13"/>
        <v>1205.9293632717965</v>
      </c>
      <c r="J372" s="339">
        <f t="shared" si="13"/>
        <v>20.049999999999997</v>
      </c>
      <c r="K372" s="196"/>
    </row>
    <row r="373" spans="1:11" ht="19.5" customHeight="1" x14ac:dyDescent="0.25">
      <c r="A373" s="217"/>
      <c r="B373" s="217"/>
      <c r="C373" s="259"/>
      <c r="D373" s="225"/>
      <c r="E373" s="225"/>
      <c r="F373" s="310"/>
      <c r="G373" s="310"/>
      <c r="H373" s="310"/>
      <c r="I373" s="310"/>
      <c r="J373" s="310"/>
      <c r="K373" s="185"/>
    </row>
    <row r="374" spans="1:11" ht="19.5" customHeight="1" thickBot="1" x14ac:dyDescent="0.3">
      <c r="A374" s="217" t="s">
        <v>210</v>
      </c>
      <c r="B374" s="217"/>
      <c r="C374" s="223"/>
      <c r="D374" s="224"/>
      <c r="E374" s="225"/>
      <c r="F374" s="226"/>
      <c r="G374" s="226"/>
      <c r="H374" s="226"/>
      <c r="I374" s="226"/>
      <c r="J374" s="226"/>
      <c r="K374" s="197"/>
    </row>
    <row r="375" spans="1:11" ht="29.25" customHeight="1" x14ac:dyDescent="0.25">
      <c r="A375" s="227" t="s">
        <v>11</v>
      </c>
      <c r="B375" s="228"/>
      <c r="C375" s="229" t="s">
        <v>12</v>
      </c>
      <c r="D375" s="229" t="s">
        <v>13</v>
      </c>
      <c r="E375" s="288" t="s">
        <v>13</v>
      </c>
      <c r="F375" s="541" t="s">
        <v>14</v>
      </c>
      <c r="G375" s="542"/>
      <c r="H375" s="543"/>
      <c r="I375" s="231" t="s">
        <v>15</v>
      </c>
      <c r="J375" s="232" t="s">
        <v>16</v>
      </c>
      <c r="K375" s="186" t="s">
        <v>103</v>
      </c>
    </row>
    <row r="376" spans="1:11" ht="19.5" customHeight="1" thickBot="1" x14ac:dyDescent="0.3">
      <c r="A376" s="233" t="s">
        <v>18</v>
      </c>
      <c r="B376" s="216"/>
      <c r="C376" s="234" t="s">
        <v>19</v>
      </c>
      <c r="D376" s="236" t="s">
        <v>20</v>
      </c>
      <c r="E376" s="289" t="s">
        <v>20</v>
      </c>
      <c r="F376" s="237"/>
      <c r="G376" s="238"/>
      <c r="H376" s="238"/>
      <c r="I376" s="239" t="s">
        <v>226</v>
      </c>
      <c r="J376" s="226"/>
      <c r="K376" s="187" t="s">
        <v>104</v>
      </c>
    </row>
    <row r="377" spans="1:11" ht="19.5" customHeight="1" thickBot="1" x14ac:dyDescent="0.3">
      <c r="A377" s="233"/>
      <c r="B377" s="216"/>
      <c r="C377" s="234"/>
      <c r="D377" s="236" t="s">
        <v>22</v>
      </c>
      <c r="E377" s="242" t="s">
        <v>23</v>
      </c>
      <c r="F377" s="231" t="s">
        <v>24</v>
      </c>
      <c r="G377" s="231" t="s">
        <v>25</v>
      </c>
      <c r="H377" s="232" t="s">
        <v>26</v>
      </c>
      <c r="I377" s="231" t="s">
        <v>27</v>
      </c>
      <c r="J377" s="232" t="s">
        <v>28</v>
      </c>
      <c r="K377" s="187"/>
    </row>
    <row r="378" spans="1:11" ht="19.5" customHeight="1" x14ac:dyDescent="0.25">
      <c r="A378" s="227"/>
      <c r="B378" s="246" t="s">
        <v>29</v>
      </c>
      <c r="C378" s="229"/>
      <c r="D378" s="311"/>
      <c r="E378" s="229"/>
      <c r="F378" s="232"/>
      <c r="G378" s="231"/>
      <c r="H378" s="232"/>
      <c r="I378" s="231"/>
      <c r="J378" s="232"/>
      <c r="K378" s="190"/>
    </row>
    <row r="379" spans="1:11" ht="44.25" customHeight="1" x14ac:dyDescent="0.25">
      <c r="A379" s="233" t="s">
        <v>545</v>
      </c>
      <c r="B379" s="216"/>
      <c r="C379" s="234">
        <v>180</v>
      </c>
      <c r="D379" s="226"/>
      <c r="E379" s="239"/>
      <c r="F379" s="226">
        <v>3.94</v>
      </c>
      <c r="G379" s="239">
        <v>3.42</v>
      </c>
      <c r="H379" s="226">
        <v>12.93</v>
      </c>
      <c r="I379" s="239">
        <v>108</v>
      </c>
      <c r="J379" s="226"/>
      <c r="K379" s="181" t="s">
        <v>546</v>
      </c>
    </row>
    <row r="380" spans="1:11" ht="19.5" customHeight="1" x14ac:dyDescent="0.25">
      <c r="A380" s="233"/>
      <c r="B380" s="216" t="s">
        <v>295</v>
      </c>
      <c r="C380" s="234"/>
      <c r="D380" s="226">
        <v>14.4</v>
      </c>
      <c r="E380" s="239">
        <v>14.4</v>
      </c>
      <c r="F380" s="226"/>
      <c r="G380" s="239"/>
      <c r="H380" s="226"/>
      <c r="I380" s="239"/>
      <c r="J380" s="226"/>
      <c r="K380" s="181"/>
    </row>
    <row r="381" spans="1:11" ht="19.5" customHeight="1" x14ac:dyDescent="0.25">
      <c r="A381" s="233"/>
      <c r="B381" s="216" t="s">
        <v>36</v>
      </c>
      <c r="C381" s="234"/>
      <c r="D381" s="226">
        <v>1</v>
      </c>
      <c r="E381" s="239">
        <v>1</v>
      </c>
      <c r="F381" s="226"/>
      <c r="G381" s="239"/>
      <c r="H381" s="226"/>
      <c r="I381" s="239"/>
      <c r="J381" s="226"/>
      <c r="K381" s="181"/>
    </row>
    <row r="382" spans="1:11" ht="19.5" customHeight="1" x14ac:dyDescent="0.25">
      <c r="A382" s="233"/>
      <c r="B382" s="216" t="s">
        <v>34</v>
      </c>
      <c r="C382" s="234"/>
      <c r="D382" s="226">
        <v>126</v>
      </c>
      <c r="E382" s="239">
        <v>126</v>
      </c>
      <c r="F382" s="226"/>
      <c r="G382" s="239"/>
      <c r="H382" s="226"/>
      <c r="I382" s="239"/>
      <c r="J382" s="226"/>
      <c r="K382" s="181"/>
    </row>
    <row r="383" spans="1:11" ht="19.5" customHeight="1" x14ac:dyDescent="0.25">
      <c r="A383" s="233"/>
      <c r="B383" s="216" t="s">
        <v>35</v>
      </c>
      <c r="C383" s="234"/>
      <c r="D383" s="226">
        <v>54</v>
      </c>
      <c r="E383" s="239">
        <v>54</v>
      </c>
      <c r="F383" s="226"/>
      <c r="G383" s="239"/>
      <c r="H383" s="226"/>
      <c r="I383" s="239"/>
      <c r="J383" s="226"/>
      <c r="K383" s="181"/>
    </row>
    <row r="384" spans="1:11" ht="19.5" customHeight="1" x14ac:dyDescent="0.25">
      <c r="A384" s="233"/>
      <c r="B384" s="216" t="s">
        <v>38</v>
      </c>
      <c r="C384" s="234"/>
      <c r="D384" s="226">
        <v>1.8</v>
      </c>
      <c r="E384" s="239">
        <v>1.8</v>
      </c>
      <c r="F384" s="226"/>
      <c r="G384" s="239"/>
      <c r="H384" s="226"/>
      <c r="I384" s="239"/>
      <c r="J384" s="226"/>
      <c r="K384" s="181"/>
    </row>
    <row r="385" spans="1:12" ht="19.5" customHeight="1" x14ac:dyDescent="0.25">
      <c r="A385" s="233"/>
      <c r="B385" s="216" t="s">
        <v>220</v>
      </c>
      <c r="C385" s="234"/>
      <c r="D385" s="226">
        <v>0.7</v>
      </c>
      <c r="E385" s="239">
        <v>0.7</v>
      </c>
      <c r="F385" s="226"/>
      <c r="G385" s="239"/>
      <c r="H385" s="226"/>
      <c r="I385" s="239"/>
      <c r="J385" s="226"/>
      <c r="K385" s="181"/>
    </row>
    <row r="386" spans="1:12" ht="28.5" customHeight="1" x14ac:dyDescent="0.25">
      <c r="A386" s="233" t="s">
        <v>109</v>
      </c>
      <c r="B386" s="216"/>
      <c r="C386" s="234" t="s">
        <v>334</v>
      </c>
      <c r="D386" s="235"/>
      <c r="E386" s="234"/>
      <c r="F386" s="247">
        <v>3.0569715142428788</v>
      </c>
      <c r="G386" s="239">
        <v>2.656671664167916</v>
      </c>
      <c r="H386" s="226">
        <v>4.99</v>
      </c>
      <c r="I386" s="239">
        <v>48.855547226386804</v>
      </c>
      <c r="J386" s="226">
        <v>1.19</v>
      </c>
      <c r="K386" s="181" t="s">
        <v>110</v>
      </c>
    </row>
    <row r="387" spans="1:12" ht="19.5" customHeight="1" x14ac:dyDescent="0.25">
      <c r="A387" s="233"/>
      <c r="B387" s="216" t="s">
        <v>111</v>
      </c>
      <c r="C387" s="234"/>
      <c r="D387" s="235">
        <v>1.7</v>
      </c>
      <c r="E387" s="234">
        <v>1.7</v>
      </c>
      <c r="F387" s="247"/>
      <c r="G387" s="239"/>
      <c r="H387" s="226"/>
      <c r="I387" s="239"/>
      <c r="J387" s="226"/>
      <c r="K387" s="181"/>
    </row>
    <row r="388" spans="1:12" ht="19.5" customHeight="1" x14ac:dyDescent="0.25">
      <c r="A388" s="216"/>
      <c r="B388" s="216" t="s">
        <v>36</v>
      </c>
      <c r="C388" s="234"/>
      <c r="D388" s="235">
        <v>5</v>
      </c>
      <c r="E388" s="234">
        <v>5</v>
      </c>
      <c r="F388" s="247"/>
      <c r="G388" s="239"/>
      <c r="H388" s="226"/>
      <c r="I388" s="239"/>
      <c r="J388" s="226"/>
      <c r="K388" s="181"/>
    </row>
    <row r="389" spans="1:12" ht="19.5" customHeight="1" x14ac:dyDescent="0.25">
      <c r="A389" s="235"/>
      <c r="B389" s="216" t="s">
        <v>34</v>
      </c>
      <c r="C389" s="234"/>
      <c r="D389" s="235">
        <v>90</v>
      </c>
      <c r="E389" s="234">
        <v>90</v>
      </c>
      <c r="F389" s="247"/>
      <c r="G389" s="239"/>
      <c r="H389" s="226"/>
      <c r="I389" s="239"/>
      <c r="J389" s="226"/>
      <c r="K389" s="181"/>
    </row>
    <row r="390" spans="1:12" ht="19.5" customHeight="1" x14ac:dyDescent="0.25">
      <c r="A390" s="235"/>
      <c r="B390" s="216" t="s">
        <v>78</v>
      </c>
      <c r="C390" s="234"/>
      <c r="D390" s="235">
        <v>67</v>
      </c>
      <c r="E390" s="234">
        <v>67</v>
      </c>
      <c r="F390" s="247"/>
      <c r="G390" s="239"/>
      <c r="H390" s="226"/>
      <c r="I390" s="239"/>
      <c r="J390" s="226"/>
      <c r="K390" s="181"/>
    </row>
    <row r="391" spans="1:12" s="403" customFormat="1" ht="28.5" customHeight="1" x14ac:dyDescent="0.25">
      <c r="A391" s="256" t="s">
        <v>112</v>
      </c>
      <c r="B391" s="257"/>
      <c r="C391" s="447" t="s">
        <v>533</v>
      </c>
      <c r="D391" s="261"/>
      <c r="E391" s="258"/>
      <c r="F391" s="266">
        <v>4.55</v>
      </c>
      <c r="G391" s="210">
        <v>7.02</v>
      </c>
      <c r="H391" s="209">
        <v>12.92</v>
      </c>
      <c r="I391" s="266">
        <v>132.83000000000001</v>
      </c>
      <c r="J391" s="210"/>
      <c r="K391" s="470" t="s">
        <v>113</v>
      </c>
      <c r="L391" s="471"/>
    </row>
    <row r="392" spans="1:12" s="403" customFormat="1" ht="19.5" customHeight="1" x14ac:dyDescent="0.25">
      <c r="A392" s="256"/>
      <c r="B392" s="257" t="s">
        <v>46</v>
      </c>
      <c r="C392" s="258"/>
      <c r="D392" s="261">
        <v>25</v>
      </c>
      <c r="E392" s="258">
        <v>25</v>
      </c>
      <c r="F392" s="266"/>
      <c r="G392" s="210"/>
      <c r="H392" s="210"/>
      <c r="I392" s="266"/>
      <c r="J392" s="266"/>
      <c r="K392" s="180"/>
    </row>
    <row r="393" spans="1:12" s="403" customFormat="1" ht="19.5" customHeight="1" x14ac:dyDescent="0.25">
      <c r="A393" s="256"/>
      <c r="B393" s="257" t="s">
        <v>114</v>
      </c>
      <c r="C393" s="258"/>
      <c r="D393" s="261">
        <v>10.199999999999999</v>
      </c>
      <c r="E393" s="258">
        <v>10</v>
      </c>
      <c r="F393" s="266"/>
      <c r="G393" s="210"/>
      <c r="H393" s="210"/>
      <c r="I393" s="266"/>
      <c r="J393" s="266"/>
      <c r="K393" s="180"/>
    </row>
    <row r="394" spans="1:12" s="403" customFormat="1" ht="19.5" customHeight="1" thickBot="1" x14ac:dyDescent="0.3">
      <c r="A394" s="256"/>
      <c r="B394" s="257" t="s">
        <v>38</v>
      </c>
      <c r="C394" s="258"/>
      <c r="D394" s="261">
        <v>5</v>
      </c>
      <c r="E394" s="258">
        <v>5</v>
      </c>
      <c r="F394" s="266" t="s">
        <v>9</v>
      </c>
      <c r="G394" s="210"/>
      <c r="H394" s="210"/>
      <c r="I394" s="266"/>
      <c r="J394" s="266"/>
      <c r="K394" s="180"/>
    </row>
    <row r="395" spans="1:12" ht="19.5" customHeight="1" thickBot="1" x14ac:dyDescent="0.3">
      <c r="A395" s="251" t="s">
        <v>47</v>
      </c>
      <c r="B395" s="252"/>
      <c r="C395" s="253">
        <f>25+15+155+C379</f>
        <v>375</v>
      </c>
      <c r="D395" s="271"/>
      <c r="E395" s="242"/>
      <c r="F395" s="272">
        <f>F379+F386+F391</f>
        <v>11.546971514242879</v>
      </c>
      <c r="G395" s="255">
        <f t="shared" ref="G395:J395" si="14">G379+G386+G391</f>
        <v>13.096671664167916</v>
      </c>
      <c r="H395" s="272">
        <f t="shared" si="14"/>
        <v>30.840000000000003</v>
      </c>
      <c r="I395" s="255">
        <f t="shared" si="14"/>
        <v>289.6855472263868</v>
      </c>
      <c r="J395" s="272">
        <f t="shared" si="14"/>
        <v>1.19</v>
      </c>
      <c r="K395" s="192"/>
    </row>
    <row r="396" spans="1:12" ht="19.5" customHeight="1" x14ac:dyDescent="0.25">
      <c r="A396" s="233"/>
      <c r="B396" s="217" t="s">
        <v>48</v>
      </c>
      <c r="C396" s="250"/>
      <c r="D396" s="225"/>
      <c r="E396" s="229"/>
      <c r="F396" s="226"/>
      <c r="G396" s="239"/>
      <c r="H396" s="226"/>
      <c r="I396" s="239"/>
      <c r="J396" s="226"/>
      <c r="K396" s="181"/>
    </row>
    <row r="397" spans="1:12" ht="19.5" customHeight="1" thickBot="1" x14ac:dyDescent="0.3">
      <c r="A397" s="233" t="s">
        <v>49</v>
      </c>
      <c r="B397" s="216"/>
      <c r="C397" s="234">
        <v>100</v>
      </c>
      <c r="D397" s="225">
        <v>100</v>
      </c>
      <c r="E397" s="234">
        <v>100</v>
      </c>
      <c r="F397" s="226">
        <v>0.4</v>
      </c>
      <c r="G397" s="239">
        <v>0.4</v>
      </c>
      <c r="H397" s="226">
        <v>9.8000000000000007</v>
      </c>
      <c r="I397" s="239">
        <v>47</v>
      </c>
      <c r="J397" s="226">
        <v>10</v>
      </c>
      <c r="K397" s="193" t="s">
        <v>326</v>
      </c>
    </row>
    <row r="398" spans="1:12" ht="19.5" customHeight="1" thickBot="1" x14ac:dyDescent="0.3">
      <c r="A398" s="251" t="s">
        <v>47</v>
      </c>
      <c r="B398" s="252"/>
      <c r="C398" s="253">
        <v>100</v>
      </c>
      <c r="D398" s="271"/>
      <c r="E398" s="242"/>
      <c r="F398" s="272">
        <f>F397</f>
        <v>0.4</v>
      </c>
      <c r="G398" s="255">
        <f t="shared" ref="G398:J398" si="15">G397</f>
        <v>0.4</v>
      </c>
      <c r="H398" s="272">
        <f t="shared" si="15"/>
        <v>9.8000000000000007</v>
      </c>
      <c r="I398" s="255">
        <f t="shared" si="15"/>
        <v>47</v>
      </c>
      <c r="J398" s="272">
        <f t="shared" si="15"/>
        <v>10</v>
      </c>
      <c r="K398" s="192"/>
    </row>
    <row r="399" spans="1:12" ht="19.5" customHeight="1" x14ac:dyDescent="0.25">
      <c r="A399" s="227"/>
      <c r="B399" s="246" t="s">
        <v>51</v>
      </c>
      <c r="C399" s="294"/>
      <c r="D399" s="311"/>
      <c r="E399" s="230"/>
      <c r="F399" s="231"/>
      <c r="G399" s="231"/>
      <c r="H399" s="232"/>
      <c r="I399" s="231"/>
      <c r="J399" s="232"/>
      <c r="K399" s="195"/>
    </row>
    <row r="400" spans="1:12" s="403" customFormat="1" ht="32.25" customHeight="1" x14ac:dyDescent="0.25">
      <c r="A400" s="464" t="s">
        <v>398</v>
      </c>
      <c r="B400" s="446"/>
      <c r="C400" s="258">
        <v>40</v>
      </c>
      <c r="D400" s="209"/>
      <c r="E400" s="266"/>
      <c r="F400" s="417">
        <v>0.56000000000000005</v>
      </c>
      <c r="G400" s="417">
        <v>4.0199999999999996</v>
      </c>
      <c r="H400" s="416">
        <v>2.92</v>
      </c>
      <c r="I400" s="417">
        <v>50.04</v>
      </c>
      <c r="J400" s="209">
        <v>3.85</v>
      </c>
      <c r="K400" s="469" t="s">
        <v>399</v>
      </c>
    </row>
    <row r="401" spans="1:11" s="403" customFormat="1" ht="20.25" customHeight="1" x14ac:dyDescent="0.25">
      <c r="A401" s="256"/>
      <c r="B401" s="257" t="s">
        <v>121</v>
      </c>
      <c r="C401" s="258"/>
      <c r="D401" s="209">
        <v>13.76</v>
      </c>
      <c r="E401" s="266">
        <v>10</v>
      </c>
      <c r="F401" s="462"/>
      <c r="G401" s="417"/>
      <c r="H401" s="465"/>
      <c r="I401" s="466"/>
      <c r="J401" s="209"/>
      <c r="K401" s="418"/>
    </row>
    <row r="402" spans="1:11" s="403" customFormat="1" ht="20.25" customHeight="1" x14ac:dyDescent="0.25">
      <c r="A402" s="256"/>
      <c r="B402" s="257" t="s">
        <v>385</v>
      </c>
      <c r="C402" s="258"/>
      <c r="D402" s="209">
        <v>10.199999999999999</v>
      </c>
      <c r="E402" s="266">
        <v>8</v>
      </c>
      <c r="F402" s="462"/>
      <c r="G402" s="417"/>
      <c r="H402" s="465"/>
      <c r="I402" s="466"/>
      <c r="J402" s="209"/>
      <c r="K402" s="418"/>
    </row>
    <row r="403" spans="1:11" s="403" customFormat="1" ht="20.25" customHeight="1" x14ac:dyDescent="0.25">
      <c r="A403" s="256"/>
      <c r="B403" s="257" t="s">
        <v>52</v>
      </c>
      <c r="C403" s="258"/>
      <c r="D403" s="209">
        <v>7.56</v>
      </c>
      <c r="E403" s="266">
        <v>6</v>
      </c>
      <c r="F403" s="462"/>
      <c r="G403" s="417"/>
      <c r="H403" s="465"/>
      <c r="I403" s="466"/>
      <c r="J403" s="209"/>
      <c r="K403" s="418"/>
    </row>
    <row r="404" spans="1:11" s="403" customFormat="1" ht="20.25" customHeight="1" x14ac:dyDescent="0.25">
      <c r="A404" s="256"/>
      <c r="B404" s="257" t="s">
        <v>120</v>
      </c>
      <c r="C404" s="258"/>
      <c r="D404" s="209">
        <v>14.56</v>
      </c>
      <c r="E404" s="266">
        <v>8</v>
      </c>
      <c r="F404" s="462"/>
      <c r="G404" s="417"/>
      <c r="H404" s="465"/>
      <c r="I404" s="466"/>
      <c r="J404" s="209"/>
      <c r="K404" s="418"/>
    </row>
    <row r="405" spans="1:11" s="403" customFormat="1" ht="20.25" customHeight="1" x14ac:dyDescent="0.25">
      <c r="A405" s="256"/>
      <c r="B405" s="257" t="s">
        <v>122</v>
      </c>
      <c r="C405" s="258"/>
      <c r="D405" s="209">
        <v>7.14</v>
      </c>
      <c r="E405" s="266">
        <v>6</v>
      </c>
      <c r="F405" s="462"/>
      <c r="G405" s="417"/>
      <c r="H405" s="465"/>
      <c r="I405" s="466"/>
      <c r="J405" s="209"/>
      <c r="K405" s="418"/>
    </row>
    <row r="406" spans="1:11" s="403" customFormat="1" ht="20.25" customHeight="1" x14ac:dyDescent="0.25">
      <c r="A406" s="256"/>
      <c r="B406" s="257" t="s">
        <v>73</v>
      </c>
      <c r="C406" s="258"/>
      <c r="D406" s="209">
        <v>2.4</v>
      </c>
      <c r="E406" s="266">
        <v>2.4</v>
      </c>
      <c r="F406" s="462"/>
      <c r="G406" s="417"/>
      <c r="H406" s="465"/>
      <c r="I406" s="466"/>
      <c r="J406" s="209"/>
      <c r="K406" s="418"/>
    </row>
    <row r="407" spans="1:11" s="403" customFormat="1" ht="49.5" customHeight="1" x14ac:dyDescent="0.25">
      <c r="A407" s="64" t="s">
        <v>547</v>
      </c>
      <c r="B407" s="3"/>
      <c r="C407" s="413" t="s">
        <v>412</v>
      </c>
      <c r="D407" s="438"/>
      <c r="E407" s="66"/>
      <c r="F407" s="67">
        <v>3.08</v>
      </c>
      <c r="G407" s="68">
        <v>4.91</v>
      </c>
      <c r="H407" s="67">
        <v>5.74</v>
      </c>
      <c r="I407" s="68">
        <v>84.86</v>
      </c>
      <c r="J407" s="438"/>
      <c r="K407" s="414" t="s">
        <v>549</v>
      </c>
    </row>
    <row r="408" spans="1:11" s="403" customFormat="1" ht="19.5" customHeight="1" x14ac:dyDescent="0.25">
      <c r="A408" s="256"/>
      <c r="B408" s="257" t="s">
        <v>121</v>
      </c>
      <c r="C408" s="447"/>
      <c r="D408" s="446">
        <v>57.19</v>
      </c>
      <c r="E408" s="258">
        <v>43</v>
      </c>
      <c r="F408" s="209"/>
      <c r="G408" s="210"/>
      <c r="H408" s="209"/>
      <c r="I408" s="210"/>
      <c r="J408" s="446"/>
      <c r="K408" s="180"/>
    </row>
    <row r="409" spans="1:11" s="403" customFormat="1" ht="19.5" customHeight="1" x14ac:dyDescent="0.25">
      <c r="A409" s="256"/>
      <c r="B409" s="257" t="s">
        <v>164</v>
      </c>
      <c r="C409" s="447"/>
      <c r="D409" s="446">
        <v>23.75</v>
      </c>
      <c r="E409" s="258">
        <v>19</v>
      </c>
      <c r="F409" s="446"/>
      <c r="G409" s="258"/>
      <c r="H409" s="446"/>
      <c r="I409" s="258"/>
      <c r="J409" s="446"/>
      <c r="K409" s="180"/>
    </row>
    <row r="410" spans="1:11" s="403" customFormat="1" ht="19.5" customHeight="1" x14ac:dyDescent="0.25">
      <c r="A410" s="256"/>
      <c r="B410" s="257" t="s">
        <v>52</v>
      </c>
      <c r="C410" s="447"/>
      <c r="D410" s="446">
        <v>9.4</v>
      </c>
      <c r="E410" s="258">
        <v>7.5</v>
      </c>
      <c r="F410" s="209"/>
      <c r="G410" s="210"/>
      <c r="H410" s="209"/>
      <c r="I410" s="210"/>
      <c r="J410" s="209"/>
      <c r="K410" s="180"/>
    </row>
    <row r="411" spans="1:11" s="403" customFormat="1" ht="19.5" customHeight="1" x14ac:dyDescent="0.25">
      <c r="A411" s="256"/>
      <c r="B411" s="257" t="s">
        <v>59</v>
      </c>
      <c r="C411" s="447"/>
      <c r="D411" s="446">
        <v>9.6</v>
      </c>
      <c r="E411" s="258">
        <v>8</v>
      </c>
      <c r="F411" s="209"/>
      <c r="G411" s="210"/>
      <c r="H411" s="209"/>
      <c r="I411" s="210"/>
      <c r="J411" s="209"/>
      <c r="K411" s="180"/>
    </row>
    <row r="412" spans="1:11" s="403" customFormat="1" ht="19.5" customHeight="1" x14ac:dyDescent="0.25">
      <c r="A412" s="256"/>
      <c r="B412" s="257" t="s">
        <v>67</v>
      </c>
      <c r="C412" s="447"/>
      <c r="D412" s="446">
        <v>3</v>
      </c>
      <c r="E412" s="258">
        <v>3</v>
      </c>
      <c r="F412" s="209"/>
      <c r="G412" s="210"/>
      <c r="H412" s="209"/>
      <c r="I412" s="210"/>
      <c r="J412" s="209"/>
      <c r="K412" s="180"/>
    </row>
    <row r="413" spans="1:11" s="403" customFormat="1" ht="19.5" customHeight="1" x14ac:dyDescent="0.25">
      <c r="A413" s="256"/>
      <c r="B413" s="257" t="s">
        <v>37</v>
      </c>
      <c r="C413" s="447"/>
      <c r="D413" s="446">
        <v>0.5</v>
      </c>
      <c r="E413" s="258">
        <v>0.5</v>
      </c>
      <c r="F413" s="209"/>
      <c r="G413" s="210"/>
      <c r="H413" s="209"/>
      <c r="I413" s="210"/>
      <c r="J413" s="209"/>
      <c r="K413" s="180"/>
    </row>
    <row r="414" spans="1:11" s="403" customFormat="1" ht="19.5" customHeight="1" x14ac:dyDescent="0.25">
      <c r="A414" s="256"/>
      <c r="B414" s="265" t="s">
        <v>35</v>
      </c>
      <c r="C414" s="447"/>
      <c r="D414" s="446">
        <v>112.5</v>
      </c>
      <c r="E414" s="258">
        <v>112.5</v>
      </c>
      <c r="F414" s="209"/>
      <c r="G414" s="210"/>
      <c r="H414" s="209"/>
      <c r="I414" s="210"/>
      <c r="J414" s="209"/>
      <c r="K414" s="180"/>
    </row>
    <row r="415" spans="1:11" ht="33" customHeight="1" x14ac:dyDescent="0.25">
      <c r="A415" s="233"/>
      <c r="B415" s="216" t="s">
        <v>57</v>
      </c>
      <c r="C415" s="250"/>
      <c r="D415" s="225">
        <v>11.9</v>
      </c>
      <c r="E415" s="234">
        <v>11.4</v>
      </c>
      <c r="F415" s="226"/>
      <c r="G415" s="239"/>
      <c r="H415" s="226"/>
      <c r="I415" s="239"/>
      <c r="J415" s="226"/>
      <c r="K415" s="181"/>
    </row>
    <row r="416" spans="1:11" ht="19.5" customHeight="1" x14ac:dyDescent="0.25">
      <c r="A416" s="233"/>
      <c r="B416" s="216" t="s">
        <v>58</v>
      </c>
      <c r="C416" s="250"/>
      <c r="D416" s="225">
        <v>11.97</v>
      </c>
      <c r="E416" s="234">
        <v>11.4</v>
      </c>
      <c r="F416" s="226"/>
      <c r="G416" s="239"/>
      <c r="H416" s="226"/>
      <c r="I416" s="239"/>
      <c r="J416" s="226"/>
      <c r="K416" s="181"/>
    </row>
    <row r="417" spans="1:11" ht="19.5" customHeight="1" x14ac:dyDescent="0.25">
      <c r="A417" s="233"/>
      <c r="B417" s="216" t="s">
        <v>59</v>
      </c>
      <c r="C417" s="250"/>
      <c r="D417" s="225">
        <v>1.19</v>
      </c>
      <c r="E417" s="234">
        <v>1</v>
      </c>
      <c r="F417" s="226"/>
      <c r="G417" s="239"/>
      <c r="H417" s="226"/>
      <c r="I417" s="239"/>
      <c r="J417" s="226"/>
      <c r="K417" s="181"/>
    </row>
    <row r="418" spans="1:11" ht="19.5" customHeight="1" x14ac:dyDescent="0.25">
      <c r="A418" s="233"/>
      <c r="B418" s="216" t="s">
        <v>60</v>
      </c>
      <c r="C418" s="250"/>
      <c r="D418" s="225">
        <v>0.96</v>
      </c>
      <c r="E418" s="234">
        <v>0.8</v>
      </c>
      <c r="F418" s="226"/>
      <c r="G418" s="239"/>
      <c r="H418" s="226"/>
      <c r="I418" s="239"/>
      <c r="J418" s="226"/>
      <c r="K418" s="181"/>
    </row>
    <row r="419" spans="1:11" ht="19.5" customHeight="1" x14ac:dyDescent="0.25">
      <c r="A419" s="233"/>
      <c r="B419" s="216" t="s">
        <v>61</v>
      </c>
      <c r="C419" s="250"/>
      <c r="D419" s="225">
        <v>1</v>
      </c>
      <c r="E419" s="234">
        <v>1</v>
      </c>
      <c r="F419" s="226"/>
      <c r="G419" s="239"/>
      <c r="H419" s="226"/>
      <c r="I419" s="239"/>
      <c r="J419" s="226"/>
      <c r="K419" s="181"/>
    </row>
    <row r="420" spans="1:11" ht="19.5" customHeight="1" x14ac:dyDescent="0.25">
      <c r="A420" s="233"/>
      <c r="B420" s="211" t="s">
        <v>37</v>
      </c>
      <c r="C420" s="250"/>
      <c r="D420" s="225">
        <v>0.1</v>
      </c>
      <c r="E420" s="234">
        <v>0.1</v>
      </c>
      <c r="F420" s="226"/>
      <c r="G420" s="239"/>
      <c r="H420" s="226"/>
      <c r="I420" s="239"/>
      <c r="J420" s="226"/>
      <c r="K420" s="181"/>
    </row>
    <row r="421" spans="1:11" ht="30" customHeight="1" x14ac:dyDescent="0.25">
      <c r="A421" s="233"/>
      <c r="B421" s="211" t="s">
        <v>329</v>
      </c>
      <c r="C421" s="250"/>
      <c r="D421" s="225"/>
      <c r="E421" s="234">
        <v>14.3</v>
      </c>
      <c r="F421" s="226"/>
      <c r="G421" s="239"/>
      <c r="H421" s="226"/>
      <c r="I421" s="239"/>
      <c r="J421" s="226"/>
      <c r="K421" s="181"/>
    </row>
    <row r="422" spans="1:11" ht="19.5" customHeight="1" x14ac:dyDescent="0.25">
      <c r="A422" s="233"/>
      <c r="B422" s="216" t="s">
        <v>63</v>
      </c>
      <c r="C422" s="250"/>
      <c r="D422" s="259"/>
      <c r="E422" s="234">
        <v>10</v>
      </c>
      <c r="F422" s="226"/>
      <c r="G422" s="239"/>
      <c r="H422" s="226"/>
      <c r="I422" s="239"/>
      <c r="J422" s="226"/>
      <c r="K422" s="181"/>
    </row>
    <row r="423" spans="1:11" s="403" customFormat="1" ht="19.5" customHeight="1" x14ac:dyDescent="0.25">
      <c r="A423" s="256"/>
      <c r="B423" s="257" t="s">
        <v>130</v>
      </c>
      <c r="C423" s="447"/>
      <c r="D423" s="467">
        <v>5</v>
      </c>
      <c r="E423" s="258">
        <v>5</v>
      </c>
      <c r="F423" s="209"/>
      <c r="G423" s="210"/>
      <c r="H423" s="209"/>
      <c r="I423" s="210"/>
      <c r="J423" s="209"/>
      <c r="K423" s="180"/>
    </row>
    <row r="424" spans="1:11" s="468" customFormat="1" ht="44.25" customHeight="1" x14ac:dyDescent="0.25">
      <c r="A424" s="256" t="s">
        <v>378</v>
      </c>
      <c r="B424" s="257"/>
      <c r="C424" s="258">
        <v>50</v>
      </c>
      <c r="D424" s="209"/>
      <c r="E424" s="210"/>
      <c r="F424" s="67">
        <v>8.4239742446840733</v>
      </c>
      <c r="G424" s="68">
        <v>9.3470281954135306</v>
      </c>
      <c r="H424" s="67">
        <v>8.2244270056516555</v>
      </c>
      <c r="I424" s="68">
        <v>150.75893592886572</v>
      </c>
      <c r="J424" s="359">
        <v>0.6</v>
      </c>
      <c r="K424" s="180" t="s">
        <v>69</v>
      </c>
    </row>
    <row r="425" spans="1:11" s="468" customFormat="1" ht="15" customHeight="1" x14ac:dyDescent="0.25">
      <c r="A425" s="256"/>
      <c r="B425" s="216" t="s">
        <v>57</v>
      </c>
      <c r="C425" s="258"/>
      <c r="D425" s="261">
        <v>36.57</v>
      </c>
      <c r="E425" s="258">
        <v>35</v>
      </c>
      <c r="F425" s="209"/>
      <c r="G425" s="210"/>
      <c r="H425" s="209"/>
      <c r="I425" s="210"/>
      <c r="J425" s="260"/>
      <c r="K425" s="180"/>
    </row>
    <row r="426" spans="1:11" s="468" customFormat="1" ht="15" customHeight="1" x14ac:dyDescent="0.25">
      <c r="A426" s="256"/>
      <c r="B426" s="257" t="s">
        <v>58</v>
      </c>
      <c r="C426" s="258"/>
      <c r="D426" s="261">
        <v>36.75</v>
      </c>
      <c r="E426" s="258">
        <v>35</v>
      </c>
      <c r="F426" s="209"/>
      <c r="G426" s="210"/>
      <c r="H426" s="209"/>
      <c r="I426" s="210"/>
      <c r="J426" s="260"/>
      <c r="K426" s="180"/>
    </row>
    <row r="427" spans="1:11" s="468" customFormat="1" ht="15" customHeight="1" x14ac:dyDescent="0.25">
      <c r="A427" s="256"/>
      <c r="B427" s="257" t="s">
        <v>122</v>
      </c>
      <c r="C427" s="258"/>
      <c r="D427" s="261">
        <v>10.4</v>
      </c>
      <c r="E427" s="258">
        <v>8.75</v>
      </c>
      <c r="F427" s="209"/>
      <c r="G427" s="210"/>
      <c r="H427" s="209"/>
      <c r="I427" s="210"/>
      <c r="J427" s="260"/>
      <c r="K427" s="179"/>
    </row>
    <row r="428" spans="1:11" s="468" customFormat="1" ht="15" customHeight="1" x14ac:dyDescent="0.25">
      <c r="A428" s="256"/>
      <c r="B428" s="257" t="s">
        <v>70</v>
      </c>
      <c r="C428" s="258"/>
      <c r="D428" s="261">
        <v>8.1300000000000008</v>
      </c>
      <c r="E428" s="258">
        <v>8.1300000000000008</v>
      </c>
      <c r="F428" s="209"/>
      <c r="G428" s="210"/>
      <c r="H428" s="262"/>
      <c r="I428" s="263"/>
      <c r="J428" s="264"/>
      <c r="K428" s="357"/>
    </row>
    <row r="429" spans="1:11" s="468" customFormat="1" ht="22.5" customHeight="1" x14ac:dyDescent="0.25">
      <c r="A429" s="256"/>
      <c r="B429" s="257" t="s">
        <v>35</v>
      </c>
      <c r="C429" s="258"/>
      <c r="D429" s="261">
        <v>5.2</v>
      </c>
      <c r="E429" s="258">
        <v>5.2</v>
      </c>
      <c r="F429" s="209"/>
      <c r="G429" s="210"/>
      <c r="H429" s="209"/>
      <c r="I429" s="210"/>
      <c r="J429" s="260"/>
      <c r="K429" s="179"/>
    </row>
    <row r="430" spans="1:11" s="468" customFormat="1" ht="15" customHeight="1" x14ac:dyDescent="0.25">
      <c r="A430" s="256"/>
      <c r="B430" s="257" t="s">
        <v>95</v>
      </c>
      <c r="C430" s="258"/>
      <c r="D430" s="261">
        <v>2.8</v>
      </c>
      <c r="E430" s="258">
        <v>2.8</v>
      </c>
      <c r="F430" s="209"/>
      <c r="G430" s="210"/>
      <c r="H430" s="209"/>
      <c r="I430" s="210"/>
      <c r="J430" s="260"/>
      <c r="K430" s="179"/>
    </row>
    <row r="431" spans="1:11" s="468" customFormat="1" ht="15" customHeight="1" x14ac:dyDescent="0.25">
      <c r="A431" s="257"/>
      <c r="B431" s="265" t="s">
        <v>37</v>
      </c>
      <c r="C431" s="258"/>
      <c r="D431" s="261">
        <v>0.4</v>
      </c>
      <c r="E431" s="258">
        <v>0.4</v>
      </c>
      <c r="F431" s="209"/>
      <c r="G431" s="210"/>
      <c r="H431" s="209"/>
      <c r="I431" s="210"/>
      <c r="J431" s="260"/>
      <c r="K431" s="179"/>
    </row>
    <row r="432" spans="1:11" s="468" customFormat="1" ht="15" customHeight="1" x14ac:dyDescent="0.25">
      <c r="A432" s="257"/>
      <c r="B432" s="257" t="s">
        <v>72</v>
      </c>
      <c r="C432" s="258"/>
      <c r="D432" s="261"/>
      <c r="E432" s="258">
        <v>62</v>
      </c>
      <c r="F432" s="209"/>
      <c r="G432" s="210"/>
      <c r="H432" s="209"/>
      <c r="I432" s="210"/>
      <c r="J432" s="260"/>
      <c r="K432" s="179"/>
    </row>
    <row r="433" spans="1:11" s="468" customFormat="1" ht="15" customHeight="1" x14ac:dyDescent="0.25">
      <c r="A433" s="256"/>
      <c r="B433" s="257" t="s">
        <v>67</v>
      </c>
      <c r="C433" s="258"/>
      <c r="D433" s="266">
        <v>0.6</v>
      </c>
      <c r="E433" s="210">
        <v>0.6</v>
      </c>
      <c r="F433" s="209"/>
      <c r="G433" s="210"/>
      <c r="H433" s="262"/>
      <c r="I433" s="210"/>
      <c r="J433" s="260"/>
      <c r="K433" s="179"/>
    </row>
    <row r="434" spans="1:11" s="403" customFormat="1" ht="50.25" customHeight="1" x14ac:dyDescent="0.25">
      <c r="A434" s="256" t="s">
        <v>552</v>
      </c>
      <c r="B434" s="439"/>
      <c r="C434" s="462" t="s">
        <v>331</v>
      </c>
      <c r="D434" s="416"/>
      <c r="E434" s="513"/>
      <c r="F434" s="417">
        <v>3.21</v>
      </c>
      <c r="G434" s="417">
        <v>1.62</v>
      </c>
      <c r="H434" s="416">
        <v>22.36</v>
      </c>
      <c r="I434" s="513">
        <v>116.6</v>
      </c>
      <c r="J434" s="417"/>
      <c r="K434" s="180" t="s">
        <v>551</v>
      </c>
    </row>
    <row r="435" spans="1:11" s="403" customFormat="1" ht="19.5" customHeight="1" x14ac:dyDescent="0.25">
      <c r="A435" s="256"/>
      <c r="B435" s="439" t="s">
        <v>550</v>
      </c>
      <c r="C435" s="462"/>
      <c r="D435" s="416">
        <v>47.6</v>
      </c>
      <c r="E435" s="513">
        <v>47.6</v>
      </c>
      <c r="F435" s="417"/>
      <c r="G435" s="417"/>
      <c r="H435" s="416"/>
      <c r="I435" s="513"/>
      <c r="J435" s="417"/>
      <c r="K435" s="180"/>
    </row>
    <row r="436" spans="1:11" s="403" customFormat="1" ht="19.5" customHeight="1" x14ac:dyDescent="0.25">
      <c r="A436" s="256"/>
      <c r="B436" s="439" t="s">
        <v>37</v>
      </c>
      <c r="C436" s="462"/>
      <c r="D436" s="416">
        <v>0.3</v>
      </c>
      <c r="E436" s="513">
        <v>0.3</v>
      </c>
      <c r="F436" s="417"/>
      <c r="G436" s="417"/>
      <c r="H436" s="416"/>
      <c r="I436" s="513"/>
      <c r="J436" s="417"/>
      <c r="K436" s="180"/>
    </row>
    <row r="437" spans="1:11" s="403" customFormat="1" ht="19.5" customHeight="1" x14ac:dyDescent="0.25">
      <c r="A437" s="257"/>
      <c r="B437" s="439" t="s">
        <v>271</v>
      </c>
      <c r="C437" s="462"/>
      <c r="D437" s="416">
        <v>71</v>
      </c>
      <c r="E437" s="513">
        <v>71</v>
      </c>
      <c r="F437" s="417"/>
      <c r="G437" s="417"/>
      <c r="H437" s="416"/>
      <c r="I437" s="513"/>
      <c r="J437" s="417"/>
      <c r="K437" s="180"/>
    </row>
    <row r="438" spans="1:11" s="403" customFormat="1" ht="19.5" customHeight="1" x14ac:dyDescent="0.25">
      <c r="A438" s="256"/>
      <c r="B438" s="439" t="s">
        <v>52</v>
      </c>
      <c r="C438" s="462"/>
      <c r="D438" s="416">
        <v>16.5</v>
      </c>
      <c r="E438" s="513">
        <v>13.2</v>
      </c>
      <c r="F438" s="417"/>
      <c r="G438" s="417"/>
      <c r="H438" s="416"/>
      <c r="I438" s="513"/>
      <c r="J438" s="417"/>
      <c r="K438" s="180"/>
    </row>
    <row r="439" spans="1:11" s="403" customFormat="1" ht="19.5" customHeight="1" x14ac:dyDescent="0.25">
      <c r="A439" s="256"/>
      <c r="B439" s="439" t="s">
        <v>122</v>
      </c>
      <c r="C439" s="462"/>
      <c r="D439" s="416">
        <v>2</v>
      </c>
      <c r="E439" s="513">
        <v>1.7</v>
      </c>
      <c r="F439" s="417"/>
      <c r="G439" s="417"/>
      <c r="H439" s="416"/>
      <c r="I439" s="417"/>
      <c r="J439" s="416"/>
      <c r="K439" s="180"/>
    </row>
    <row r="440" spans="1:11" s="403" customFormat="1" ht="19.5" customHeight="1" x14ac:dyDescent="0.25">
      <c r="A440" s="256"/>
      <c r="B440" s="439" t="s">
        <v>148</v>
      </c>
      <c r="C440" s="462"/>
      <c r="D440" s="416">
        <v>2</v>
      </c>
      <c r="E440" s="513">
        <v>2</v>
      </c>
      <c r="F440" s="417"/>
      <c r="G440" s="417"/>
      <c r="H440" s="416"/>
      <c r="I440" s="417"/>
      <c r="J440" s="416"/>
      <c r="K440" s="180"/>
    </row>
    <row r="441" spans="1:11" ht="19.5" customHeight="1" x14ac:dyDescent="0.25">
      <c r="A441" s="256" t="s">
        <v>137</v>
      </c>
      <c r="B441" s="257"/>
      <c r="C441" s="261">
        <v>150</v>
      </c>
      <c r="D441" s="210"/>
      <c r="E441" s="266"/>
      <c r="F441" s="210">
        <v>0.12</v>
      </c>
      <c r="G441" s="209">
        <v>0.12</v>
      </c>
      <c r="H441" s="266">
        <v>11</v>
      </c>
      <c r="I441" s="210">
        <v>46.05</v>
      </c>
      <c r="J441" s="209">
        <v>0.68</v>
      </c>
      <c r="K441" s="180" t="s">
        <v>138</v>
      </c>
    </row>
    <row r="442" spans="1:11" ht="19.5" customHeight="1" x14ac:dyDescent="0.25">
      <c r="A442" s="269"/>
      <c r="B442" s="216" t="s">
        <v>139</v>
      </c>
      <c r="C442" s="234"/>
      <c r="D442" s="226">
        <v>27.4</v>
      </c>
      <c r="E442" s="239">
        <v>24</v>
      </c>
      <c r="F442" s="225"/>
      <c r="G442" s="234"/>
      <c r="H442" s="225"/>
      <c r="I442" s="268"/>
      <c r="J442" s="225"/>
      <c r="K442" s="181"/>
    </row>
    <row r="443" spans="1:11" ht="19.5" customHeight="1" x14ac:dyDescent="0.25">
      <c r="A443" s="269"/>
      <c r="B443" s="216" t="s">
        <v>340</v>
      </c>
      <c r="C443" s="234"/>
      <c r="D443" s="226">
        <v>5</v>
      </c>
      <c r="E443" s="239">
        <v>5</v>
      </c>
      <c r="F443" s="225"/>
      <c r="G443" s="234"/>
      <c r="H443" s="225"/>
      <c r="I443" s="268"/>
      <c r="J443" s="225"/>
      <c r="K443" s="181"/>
    </row>
    <row r="444" spans="1:11" ht="19.5" customHeight="1" x14ac:dyDescent="0.25">
      <c r="A444" s="269"/>
      <c r="B444" s="216" t="s">
        <v>78</v>
      </c>
      <c r="C444" s="234"/>
      <c r="D444" s="226">
        <v>153</v>
      </c>
      <c r="E444" s="239">
        <v>153</v>
      </c>
      <c r="F444" s="225"/>
      <c r="G444" s="234"/>
      <c r="H444" s="225"/>
      <c r="I444" s="268"/>
      <c r="J444" s="225"/>
      <c r="K444" s="181"/>
    </row>
    <row r="445" spans="1:11" ht="29.25" customHeight="1" thickBot="1" x14ac:dyDescent="0.3">
      <c r="A445" s="233" t="s">
        <v>80</v>
      </c>
      <c r="B445" s="216"/>
      <c r="C445" s="234">
        <v>40</v>
      </c>
      <c r="D445" s="225">
        <v>40</v>
      </c>
      <c r="E445" s="487">
        <v>40</v>
      </c>
      <c r="F445" s="239">
        <v>2.64</v>
      </c>
      <c r="G445" s="270">
        <v>0.48000000000000004</v>
      </c>
      <c r="H445" s="226">
        <v>15.840000000000003</v>
      </c>
      <c r="I445" s="270">
        <v>79.200000000000017</v>
      </c>
      <c r="J445" s="225"/>
      <c r="K445" s="196" t="s">
        <v>81</v>
      </c>
    </row>
    <row r="446" spans="1:11" ht="19.5" customHeight="1" thickBot="1" x14ac:dyDescent="0.3">
      <c r="A446" s="538" t="s">
        <v>47</v>
      </c>
      <c r="B446" s="539"/>
      <c r="C446" s="253">
        <f>C445+C441+112+C424+150+15+C400</f>
        <v>557</v>
      </c>
      <c r="D446" s="271"/>
      <c r="E446" s="254"/>
      <c r="F446" s="255">
        <f>F445+F441+F434+F424+F407+F400</f>
        <v>18.033974244684071</v>
      </c>
      <c r="G446" s="255">
        <f>G445+G441+G434+G424+G407+G400</f>
        <v>20.497028195413531</v>
      </c>
      <c r="H446" s="255">
        <f>H445+H441+H434+H424+H407+H400</f>
        <v>66.084427005651662</v>
      </c>
      <c r="I446" s="255">
        <f>I445+I441+I434+I424+I407+I400</f>
        <v>527.50893592886575</v>
      </c>
      <c r="J446" s="255">
        <f>J445+J441+J434+J424+J407+J400</f>
        <v>5.13</v>
      </c>
      <c r="K446" s="191"/>
    </row>
    <row r="447" spans="1:11" ht="37.5" customHeight="1" x14ac:dyDescent="0.25">
      <c r="A447" s="341"/>
      <c r="B447" s="341" t="s">
        <v>595</v>
      </c>
      <c r="C447" s="342"/>
      <c r="D447" s="222"/>
      <c r="E447" s="342"/>
      <c r="F447" s="277"/>
      <c r="G447" s="343"/>
      <c r="H447" s="277"/>
      <c r="I447" s="343"/>
      <c r="J447" s="277"/>
      <c r="K447" s="181"/>
    </row>
    <row r="448" spans="1:11" s="403" customFormat="1" ht="19.5" customHeight="1" x14ac:dyDescent="0.25">
      <c r="A448" s="256" t="s">
        <v>82</v>
      </c>
      <c r="B448" s="439"/>
      <c r="C448" s="462">
        <v>150</v>
      </c>
      <c r="D448" s="463"/>
      <c r="E448" s="462"/>
      <c r="F448" s="416">
        <v>4.3499999999999996</v>
      </c>
      <c r="G448" s="417">
        <v>3.75</v>
      </c>
      <c r="H448" s="416">
        <v>6.3</v>
      </c>
      <c r="I448" s="417">
        <v>76</v>
      </c>
      <c r="J448" s="416">
        <v>0.45</v>
      </c>
      <c r="K448" s="180" t="s">
        <v>238</v>
      </c>
    </row>
    <row r="449" spans="1:11" s="403" customFormat="1" ht="20.25" customHeight="1" x14ac:dyDescent="0.25">
      <c r="A449" s="257" t="s">
        <v>374</v>
      </c>
      <c r="B449" s="257" t="s">
        <v>85</v>
      </c>
      <c r="C449" s="462"/>
      <c r="D449" s="463">
        <v>155</v>
      </c>
      <c r="E449" s="462">
        <v>150</v>
      </c>
      <c r="F449" s="416"/>
      <c r="G449" s="417"/>
      <c r="H449" s="416"/>
      <c r="I449" s="417"/>
      <c r="J449" s="416"/>
      <c r="K449" s="180"/>
    </row>
    <row r="450" spans="1:11" ht="33.75" customHeight="1" thickBot="1" x14ac:dyDescent="0.3">
      <c r="A450" s="216" t="s">
        <v>257</v>
      </c>
      <c r="B450" s="216" t="s">
        <v>258</v>
      </c>
      <c r="C450" s="234">
        <v>10</v>
      </c>
      <c r="D450" s="225">
        <v>10</v>
      </c>
      <c r="E450" s="234">
        <v>10</v>
      </c>
      <c r="F450" s="225">
        <v>1.0900000000000001</v>
      </c>
      <c r="G450" s="234"/>
      <c r="H450" s="225">
        <v>15.28</v>
      </c>
      <c r="I450" s="234">
        <v>83</v>
      </c>
      <c r="J450" s="225">
        <v>0</v>
      </c>
      <c r="K450" s="196" t="s">
        <v>259</v>
      </c>
    </row>
    <row r="451" spans="1:11" ht="51.75" customHeight="1" x14ac:dyDescent="0.25">
      <c r="A451" s="2" t="s">
        <v>553</v>
      </c>
      <c r="B451" s="9"/>
      <c r="C451" s="20">
        <v>75</v>
      </c>
      <c r="D451" s="6"/>
      <c r="E451" s="5"/>
      <c r="F451" s="6">
        <v>8.1750000000000007</v>
      </c>
      <c r="G451" s="5">
        <v>10.5</v>
      </c>
      <c r="H451" s="6">
        <v>16.725000000000001</v>
      </c>
      <c r="I451" s="5">
        <v>183.75</v>
      </c>
      <c r="J451" s="226"/>
      <c r="K451" s="181" t="s">
        <v>217</v>
      </c>
    </row>
    <row r="452" spans="1:11" ht="19.5" customHeight="1" x14ac:dyDescent="0.25">
      <c r="A452" s="233"/>
      <c r="B452" s="216" t="s">
        <v>218</v>
      </c>
      <c r="C452" s="234"/>
      <c r="D452" s="226">
        <v>23.1</v>
      </c>
      <c r="E452" s="239">
        <v>23.1</v>
      </c>
      <c r="F452" s="226"/>
      <c r="G452" s="239"/>
      <c r="H452" s="226"/>
      <c r="I452" s="239"/>
      <c r="J452" s="226"/>
      <c r="K452" s="181"/>
    </row>
    <row r="453" spans="1:11" ht="19.5" customHeight="1" x14ac:dyDescent="0.25">
      <c r="A453" s="233"/>
      <c r="B453" s="216" t="s">
        <v>219</v>
      </c>
      <c r="C453" s="234"/>
      <c r="D453" s="226">
        <v>0.9</v>
      </c>
      <c r="E453" s="239">
        <v>0.9</v>
      </c>
      <c r="F453" s="226"/>
      <c r="G453" s="239"/>
      <c r="H453" s="226"/>
      <c r="I453" s="239"/>
      <c r="J453" s="226"/>
      <c r="K453" s="181"/>
    </row>
    <row r="454" spans="1:11" ht="19.5" customHeight="1" x14ac:dyDescent="0.25">
      <c r="A454" s="233"/>
      <c r="B454" s="216" t="s">
        <v>156</v>
      </c>
      <c r="C454" s="234"/>
      <c r="D454" s="226">
        <v>0.6</v>
      </c>
      <c r="E454" s="239">
        <v>0.6</v>
      </c>
      <c r="F454" s="226"/>
      <c r="G454" s="239"/>
      <c r="H454" s="226"/>
      <c r="I454" s="239"/>
      <c r="J454" s="226"/>
      <c r="K454" s="181"/>
    </row>
    <row r="455" spans="1:11" ht="19.5" customHeight="1" x14ac:dyDescent="0.25">
      <c r="A455" s="233"/>
      <c r="B455" s="216" t="s">
        <v>148</v>
      </c>
      <c r="C455" s="234"/>
      <c r="D455" s="226">
        <v>3.9</v>
      </c>
      <c r="E455" s="239">
        <v>3.9</v>
      </c>
      <c r="F455" s="226"/>
      <c r="G455" s="239"/>
      <c r="H455" s="226"/>
      <c r="I455" s="239"/>
      <c r="J455" s="226"/>
      <c r="K455" s="181"/>
    </row>
    <row r="456" spans="1:11" ht="19.5" customHeight="1" x14ac:dyDescent="0.25">
      <c r="A456" s="233"/>
      <c r="B456" s="216" t="s">
        <v>590</v>
      </c>
      <c r="C456" s="234"/>
      <c r="D456" s="226">
        <v>4.68</v>
      </c>
      <c r="E456" s="239">
        <v>3.9</v>
      </c>
      <c r="F456" s="226"/>
      <c r="G456" s="239"/>
      <c r="H456" s="226"/>
      <c r="I456" s="239"/>
      <c r="J456" s="226"/>
      <c r="K456" s="181"/>
    </row>
    <row r="457" spans="1:11" ht="19.5" customHeight="1" x14ac:dyDescent="0.25">
      <c r="A457" s="233"/>
      <c r="B457" s="216" t="s">
        <v>182</v>
      </c>
      <c r="C457" s="234"/>
      <c r="D457" s="226">
        <v>9</v>
      </c>
      <c r="E457" s="239">
        <v>9</v>
      </c>
      <c r="F457" s="226"/>
      <c r="G457" s="239"/>
      <c r="H457" s="226"/>
      <c r="I457" s="239"/>
      <c r="J457" s="226"/>
      <c r="K457" s="181"/>
    </row>
    <row r="458" spans="1:11" ht="19.5" customHeight="1" x14ac:dyDescent="0.25">
      <c r="A458" s="233"/>
      <c r="B458" s="211" t="s">
        <v>220</v>
      </c>
      <c r="C458" s="234"/>
      <c r="D458" s="226">
        <v>0.3</v>
      </c>
      <c r="E458" s="239">
        <v>0.3</v>
      </c>
      <c r="F458" s="226"/>
      <c r="G458" s="239"/>
      <c r="H458" s="226"/>
      <c r="I458" s="239"/>
      <c r="J458" s="226"/>
      <c r="K458" s="181"/>
    </row>
    <row r="459" spans="1:11" ht="19.5" customHeight="1" x14ac:dyDescent="0.25">
      <c r="A459" s="233"/>
      <c r="B459" s="216" t="s">
        <v>221</v>
      </c>
      <c r="C459" s="234"/>
      <c r="D459" s="226"/>
      <c r="E459" s="239">
        <v>39</v>
      </c>
      <c r="F459" s="226"/>
      <c r="G459" s="239"/>
      <c r="H459" s="226"/>
      <c r="I459" s="239"/>
      <c r="J459" s="226"/>
      <c r="K459" s="181"/>
    </row>
    <row r="460" spans="1:11" ht="33" customHeight="1" x14ac:dyDescent="0.25">
      <c r="A460" s="233"/>
      <c r="B460" s="216" t="s">
        <v>132</v>
      </c>
      <c r="C460" s="234"/>
      <c r="D460" s="226">
        <v>41.58</v>
      </c>
      <c r="E460" s="239">
        <v>27</v>
      </c>
      <c r="F460" s="226"/>
      <c r="G460" s="239"/>
      <c r="H460" s="226"/>
      <c r="I460" s="239"/>
      <c r="J460" s="226"/>
      <c r="K460" s="181"/>
    </row>
    <row r="461" spans="1:11" ht="19.5" customHeight="1" x14ac:dyDescent="0.25">
      <c r="A461" s="233"/>
      <c r="B461" s="216" t="s">
        <v>121</v>
      </c>
      <c r="C461" s="234"/>
      <c r="D461" s="226">
        <v>25.934999999999999</v>
      </c>
      <c r="E461" s="239">
        <v>19.5</v>
      </c>
      <c r="F461" s="226"/>
      <c r="G461" s="239"/>
      <c r="H461" s="226"/>
      <c r="I461" s="239"/>
      <c r="J461" s="226"/>
      <c r="K461" s="181"/>
    </row>
    <row r="462" spans="1:11" ht="19.5" customHeight="1" x14ac:dyDescent="0.25">
      <c r="A462" s="233"/>
      <c r="B462" s="216" t="s">
        <v>59</v>
      </c>
      <c r="C462" s="234"/>
      <c r="D462" s="226">
        <v>5.04</v>
      </c>
      <c r="E462" s="239">
        <v>4.2</v>
      </c>
      <c r="F462" s="226"/>
      <c r="G462" s="239"/>
      <c r="H462" s="226"/>
      <c r="I462" s="239"/>
      <c r="J462" s="226"/>
      <c r="K462" s="181"/>
    </row>
    <row r="463" spans="1:11" ht="19.5" customHeight="1" x14ac:dyDescent="0.25">
      <c r="A463" s="233"/>
      <c r="B463" s="216" t="s">
        <v>38</v>
      </c>
      <c r="C463" s="234"/>
      <c r="D463" s="226">
        <v>4.2</v>
      </c>
      <c r="E463" s="239">
        <v>4.2</v>
      </c>
      <c r="F463" s="226"/>
      <c r="G463" s="239"/>
      <c r="H463" s="226"/>
      <c r="I463" s="239"/>
      <c r="J463" s="226"/>
      <c r="K463" s="181"/>
    </row>
    <row r="464" spans="1:11" ht="19.5" customHeight="1" x14ac:dyDescent="0.25">
      <c r="A464" s="233"/>
      <c r="B464" s="211" t="s">
        <v>222</v>
      </c>
      <c r="C464" s="234"/>
      <c r="D464" s="226">
        <v>0.6</v>
      </c>
      <c r="E464" s="239">
        <v>0.6</v>
      </c>
      <c r="F464" s="226"/>
      <c r="G464" s="239"/>
      <c r="H464" s="226"/>
      <c r="I464" s="239"/>
      <c r="J464" s="226"/>
      <c r="K464" s="181"/>
    </row>
    <row r="465" spans="1:11" ht="19.5" customHeight="1" x14ac:dyDescent="0.25">
      <c r="A465" s="233"/>
      <c r="B465" s="216" t="s">
        <v>223</v>
      </c>
      <c r="C465" s="234"/>
      <c r="D465" s="226"/>
      <c r="E465" s="239">
        <v>54</v>
      </c>
      <c r="F465" s="226"/>
      <c r="G465" s="239"/>
      <c r="H465" s="226"/>
      <c r="I465" s="239"/>
      <c r="J465" s="226"/>
      <c r="K465" s="181"/>
    </row>
    <row r="466" spans="1:11" ht="33.75" customHeight="1" x14ac:dyDescent="0.25">
      <c r="A466" s="233"/>
      <c r="B466" s="216" t="s">
        <v>591</v>
      </c>
      <c r="C466" s="234"/>
      <c r="D466" s="226">
        <v>0.9</v>
      </c>
      <c r="E466" s="239">
        <v>0.9</v>
      </c>
      <c r="F466" s="226"/>
      <c r="G466" s="239"/>
      <c r="H466" s="226"/>
      <c r="I466" s="239"/>
      <c r="J466" s="226"/>
      <c r="K466" s="181"/>
    </row>
    <row r="467" spans="1:11" ht="33" customHeight="1" x14ac:dyDescent="0.25">
      <c r="A467" s="233"/>
      <c r="B467" s="216" t="s">
        <v>396</v>
      </c>
      <c r="C467" s="234"/>
      <c r="D467" s="226">
        <v>0.15</v>
      </c>
      <c r="E467" s="239">
        <v>0.15</v>
      </c>
      <c r="F467" s="226"/>
      <c r="G467" s="239"/>
      <c r="H467" s="226"/>
      <c r="I467" s="239"/>
      <c r="J467" s="226"/>
      <c r="K467" s="181"/>
    </row>
    <row r="468" spans="1:11" ht="31.5" customHeight="1" x14ac:dyDescent="0.25">
      <c r="A468" s="233" t="s">
        <v>158</v>
      </c>
      <c r="B468" s="216"/>
      <c r="C468" s="250" t="s">
        <v>343</v>
      </c>
      <c r="D468" s="307"/>
      <c r="E468" s="295"/>
      <c r="F468" s="226">
        <v>9.7500000000000003E-2</v>
      </c>
      <c r="G468" s="239">
        <v>2.0000000000000004E-2</v>
      </c>
      <c r="H468" s="226">
        <v>5.1681109445277373</v>
      </c>
      <c r="I468" s="239">
        <v>21.784932533733134</v>
      </c>
      <c r="J468" s="226">
        <v>2.02</v>
      </c>
      <c r="K468" s="181" t="s">
        <v>344</v>
      </c>
    </row>
    <row r="469" spans="1:11" ht="19.5" customHeight="1" x14ac:dyDescent="0.25">
      <c r="A469" s="233"/>
      <c r="B469" s="216" t="s">
        <v>100</v>
      </c>
      <c r="C469" s="250"/>
      <c r="D469" s="225">
        <v>0.4</v>
      </c>
      <c r="E469" s="234">
        <v>0.4</v>
      </c>
      <c r="F469" s="226"/>
      <c r="G469" s="239"/>
      <c r="H469" s="226"/>
      <c r="I469" s="239"/>
      <c r="J469" s="226"/>
      <c r="K469" s="181"/>
    </row>
    <row r="470" spans="1:11" ht="19.5" customHeight="1" x14ac:dyDescent="0.25">
      <c r="A470" s="233"/>
      <c r="B470" s="216" t="s">
        <v>36</v>
      </c>
      <c r="C470" s="250"/>
      <c r="D470" s="225">
        <v>5</v>
      </c>
      <c r="E470" s="234">
        <v>5</v>
      </c>
      <c r="F470" s="226"/>
      <c r="G470" s="239"/>
      <c r="H470" s="226"/>
      <c r="I470" s="239"/>
      <c r="J470" s="226"/>
      <c r="K470" s="181"/>
    </row>
    <row r="471" spans="1:11" ht="19.5" customHeight="1" x14ac:dyDescent="0.25">
      <c r="A471" s="233"/>
      <c r="B471" s="216" t="s">
        <v>161</v>
      </c>
      <c r="C471" s="250"/>
      <c r="D471" s="225">
        <v>5.55</v>
      </c>
      <c r="E471" s="234">
        <v>5</v>
      </c>
      <c r="F471" s="226"/>
      <c r="G471" s="239"/>
      <c r="H471" s="226"/>
      <c r="I471" s="239"/>
      <c r="J471" s="226"/>
      <c r="K471" s="181"/>
    </row>
    <row r="472" spans="1:11" ht="19.5" customHeight="1" thickBot="1" x14ac:dyDescent="0.3">
      <c r="A472" s="233"/>
      <c r="B472" s="216" t="s">
        <v>35</v>
      </c>
      <c r="C472" s="250"/>
      <c r="D472" s="307">
        <v>150</v>
      </c>
      <c r="E472" s="295">
        <v>150</v>
      </c>
      <c r="F472" s="226"/>
      <c r="G472" s="270"/>
      <c r="H472" s="226"/>
      <c r="I472" s="270"/>
      <c r="J472" s="226"/>
      <c r="K472" s="181"/>
    </row>
    <row r="473" spans="1:11" ht="19.5" customHeight="1" thickBot="1" x14ac:dyDescent="0.3">
      <c r="A473" s="251" t="s">
        <v>47</v>
      </c>
      <c r="B473" s="280"/>
      <c r="C473" s="308">
        <f>150+10+C451+C450+C448</f>
        <v>395</v>
      </c>
      <c r="D473" s="309"/>
      <c r="E473" s="283"/>
      <c r="F473" s="281">
        <f>F468+F451+F450+F448</f>
        <v>13.7125</v>
      </c>
      <c r="G473" s="281">
        <f t="shared" ref="G473:J473" si="16">G468+G451+G450+G448</f>
        <v>14.27</v>
      </c>
      <c r="H473" s="281">
        <f t="shared" si="16"/>
        <v>43.473110944527733</v>
      </c>
      <c r="I473" s="281">
        <f t="shared" si="16"/>
        <v>364.53493253373313</v>
      </c>
      <c r="J473" s="281">
        <f t="shared" si="16"/>
        <v>2.4700000000000002</v>
      </c>
      <c r="K473" s="192"/>
    </row>
    <row r="474" spans="1:11" ht="19.5" customHeight="1" thickBot="1" x14ac:dyDescent="0.3">
      <c r="A474" s="251" t="s">
        <v>101</v>
      </c>
      <c r="B474" s="344"/>
      <c r="C474" s="308">
        <f>C473+C446+C398+C395</f>
        <v>1427</v>
      </c>
      <c r="D474" s="308"/>
      <c r="E474" s="308"/>
      <c r="F474" s="281">
        <f>F473+F446+F398+F395</f>
        <v>43.693445758926948</v>
      </c>
      <c r="G474" s="281">
        <f t="shared" ref="G474:J474" si="17">G473+G446+G398+G395</f>
        <v>48.263699859581443</v>
      </c>
      <c r="H474" s="281">
        <f t="shared" si="17"/>
        <v>150.1975379501794</v>
      </c>
      <c r="I474" s="281">
        <f t="shared" si="17"/>
        <v>1228.7294156889857</v>
      </c>
      <c r="J474" s="281">
        <f t="shared" si="17"/>
        <v>18.790000000000003</v>
      </c>
      <c r="K474" s="192"/>
    </row>
    <row r="475" spans="1:11" ht="19.5" customHeight="1" x14ac:dyDescent="0.25">
      <c r="A475" s="217"/>
      <c r="B475" s="218"/>
      <c r="C475" s="345"/>
      <c r="D475" s="345"/>
      <c r="E475" s="345"/>
      <c r="F475" s="345"/>
      <c r="G475" s="219"/>
      <c r="H475" s="219"/>
      <c r="I475" s="219"/>
      <c r="J475" s="219"/>
      <c r="K475" s="185"/>
    </row>
    <row r="476" spans="1:11" ht="19.5" customHeight="1" x14ac:dyDescent="0.25">
      <c r="A476" s="217"/>
      <c r="B476" s="218"/>
      <c r="C476" s="219"/>
      <c r="D476" s="219"/>
      <c r="E476" s="219" t="s">
        <v>224</v>
      </c>
      <c r="F476" s="219"/>
      <c r="G476" s="219"/>
      <c r="H476" s="219"/>
      <c r="I476" s="219"/>
      <c r="J476" s="219"/>
      <c r="K476" s="11"/>
    </row>
    <row r="477" spans="1:11" ht="19.5" customHeight="1" thickBot="1" x14ac:dyDescent="0.3">
      <c r="A477" s="217" t="s">
        <v>225</v>
      </c>
      <c r="B477" s="217"/>
      <c r="C477" s="540"/>
      <c r="D477" s="540"/>
      <c r="E477" s="540"/>
      <c r="F477" s="540"/>
      <c r="G477" s="310"/>
      <c r="H477" s="310"/>
      <c r="I477" s="310"/>
      <c r="J477" s="310"/>
      <c r="K477" s="11"/>
    </row>
    <row r="478" spans="1:11" ht="36.75" customHeight="1" x14ac:dyDescent="0.25">
      <c r="A478" s="227" t="s">
        <v>11</v>
      </c>
      <c r="B478" s="228"/>
      <c r="C478" s="229" t="s">
        <v>12</v>
      </c>
      <c r="D478" s="311" t="s">
        <v>13</v>
      </c>
      <c r="E478" s="229" t="s">
        <v>13</v>
      </c>
      <c r="F478" s="541" t="s">
        <v>14</v>
      </c>
      <c r="G478" s="542"/>
      <c r="H478" s="543"/>
      <c r="I478" s="231" t="s">
        <v>15</v>
      </c>
      <c r="J478" s="232" t="s">
        <v>16</v>
      </c>
      <c r="K478" s="186" t="s">
        <v>103</v>
      </c>
    </row>
    <row r="479" spans="1:11" ht="19.5" customHeight="1" thickBot="1" x14ac:dyDescent="0.3">
      <c r="A479" s="233" t="s">
        <v>18</v>
      </c>
      <c r="B479" s="216"/>
      <c r="C479" s="234" t="s">
        <v>19</v>
      </c>
      <c r="D479" s="225" t="s">
        <v>20</v>
      </c>
      <c r="E479" s="234" t="s">
        <v>20</v>
      </c>
      <c r="F479" s="237"/>
      <c r="G479" s="238"/>
      <c r="H479" s="238"/>
      <c r="I479" s="239" t="s">
        <v>226</v>
      </c>
      <c r="J479" s="226"/>
      <c r="K479" s="187" t="s">
        <v>104</v>
      </c>
    </row>
    <row r="480" spans="1:11" ht="19.5" customHeight="1" thickBot="1" x14ac:dyDescent="0.3">
      <c r="A480" s="240"/>
      <c r="B480" s="241"/>
      <c r="C480" s="236"/>
      <c r="D480" s="321" t="s">
        <v>22</v>
      </c>
      <c r="E480" s="242" t="s">
        <v>23</v>
      </c>
      <c r="F480" s="243" t="s">
        <v>24</v>
      </c>
      <c r="G480" s="243" t="s">
        <v>25</v>
      </c>
      <c r="H480" s="244" t="s">
        <v>26</v>
      </c>
      <c r="I480" s="243" t="s">
        <v>27</v>
      </c>
      <c r="J480" s="245" t="s">
        <v>28</v>
      </c>
      <c r="K480" s="188"/>
    </row>
    <row r="481" spans="1:11" ht="19.5" customHeight="1" x14ac:dyDescent="0.25">
      <c r="A481" s="233"/>
      <c r="B481" s="217" t="s">
        <v>29</v>
      </c>
      <c r="C481" s="234"/>
      <c r="D481" s="225"/>
      <c r="E481" s="229"/>
      <c r="F481" s="226"/>
      <c r="G481" s="231"/>
      <c r="H481" s="226"/>
      <c r="I481" s="231"/>
      <c r="J481" s="232"/>
      <c r="K481" s="181"/>
    </row>
    <row r="482" spans="1:11" ht="39.75" customHeight="1" x14ac:dyDescent="0.25">
      <c r="A482" s="233" t="s">
        <v>357</v>
      </c>
      <c r="B482" s="216"/>
      <c r="C482" s="234" t="s">
        <v>323</v>
      </c>
      <c r="D482" s="225"/>
      <c r="E482" s="234"/>
      <c r="F482" s="226">
        <v>3.92</v>
      </c>
      <c r="G482" s="239">
        <v>6.85</v>
      </c>
      <c r="H482" s="226">
        <v>22.39</v>
      </c>
      <c r="I482" s="239">
        <v>166.76</v>
      </c>
      <c r="J482" s="226">
        <v>0</v>
      </c>
      <c r="K482" s="181" t="s">
        <v>358</v>
      </c>
    </row>
    <row r="483" spans="1:11" ht="19.5" customHeight="1" x14ac:dyDescent="0.25">
      <c r="A483" s="233"/>
      <c r="B483" s="216" t="s">
        <v>359</v>
      </c>
      <c r="C483" s="234"/>
      <c r="D483" s="225">
        <v>17.7</v>
      </c>
      <c r="E483" s="234">
        <v>17.7</v>
      </c>
      <c r="F483" s="226"/>
      <c r="G483" s="239"/>
      <c r="H483" s="226"/>
      <c r="I483" s="239"/>
      <c r="J483" s="226"/>
      <c r="K483" s="181"/>
    </row>
    <row r="484" spans="1:11" ht="19.5" customHeight="1" x14ac:dyDescent="0.25">
      <c r="A484" s="233"/>
      <c r="B484" s="216" t="s">
        <v>34</v>
      </c>
      <c r="C484" s="234"/>
      <c r="D484" s="225">
        <v>70</v>
      </c>
      <c r="E484" s="234">
        <v>70</v>
      </c>
      <c r="F484" s="226"/>
      <c r="G484" s="239"/>
      <c r="H484" s="226"/>
      <c r="I484" s="239"/>
      <c r="J484" s="226"/>
      <c r="K484" s="181"/>
    </row>
    <row r="485" spans="1:11" ht="19.5" customHeight="1" x14ac:dyDescent="0.25">
      <c r="A485" s="233"/>
      <c r="B485" s="216" t="s">
        <v>35</v>
      </c>
      <c r="C485" s="234"/>
      <c r="D485" s="225">
        <v>53</v>
      </c>
      <c r="E485" s="234">
        <v>53</v>
      </c>
      <c r="F485" s="226"/>
      <c r="G485" s="239"/>
      <c r="H485" s="226"/>
      <c r="I485" s="239"/>
      <c r="J485" s="226"/>
      <c r="K485" s="181"/>
    </row>
    <row r="486" spans="1:11" ht="19.5" customHeight="1" x14ac:dyDescent="0.25">
      <c r="A486" s="233"/>
      <c r="B486" s="216" t="s">
        <v>36</v>
      </c>
      <c r="C486" s="234"/>
      <c r="D486" s="225">
        <v>2</v>
      </c>
      <c r="E486" s="234">
        <v>2</v>
      </c>
      <c r="F486" s="226"/>
      <c r="G486" s="239"/>
      <c r="H486" s="226"/>
      <c r="I486" s="239"/>
      <c r="J486" s="226"/>
      <c r="K486" s="181"/>
    </row>
    <row r="487" spans="1:11" ht="19.5" customHeight="1" x14ac:dyDescent="0.25">
      <c r="A487" s="233"/>
      <c r="B487" s="216" t="s">
        <v>37</v>
      </c>
      <c r="C487" s="234"/>
      <c r="D487" s="225">
        <v>0.4</v>
      </c>
      <c r="E487" s="234">
        <v>0.4</v>
      </c>
      <c r="F487" s="226"/>
      <c r="G487" s="239"/>
      <c r="H487" s="226"/>
      <c r="I487" s="239"/>
      <c r="J487" s="226"/>
      <c r="K487" s="181"/>
    </row>
    <row r="488" spans="1:11" ht="19.5" customHeight="1" x14ac:dyDescent="0.25">
      <c r="A488" s="233"/>
      <c r="B488" s="216" t="s">
        <v>38</v>
      </c>
      <c r="C488" s="234"/>
      <c r="D488" s="225">
        <v>3</v>
      </c>
      <c r="E488" s="234">
        <v>3</v>
      </c>
      <c r="F488" s="226"/>
      <c r="G488" s="239"/>
      <c r="H488" s="226"/>
      <c r="I488" s="239"/>
      <c r="J488" s="226"/>
      <c r="K488" s="181"/>
    </row>
    <row r="489" spans="1:11" ht="19.5" customHeight="1" x14ac:dyDescent="0.25">
      <c r="A489" s="82" t="s">
        <v>380</v>
      </c>
      <c r="B489" s="53"/>
      <c r="C489" s="15" t="s">
        <v>40</v>
      </c>
      <c r="D489" s="123"/>
      <c r="E489" s="124"/>
      <c r="F489" s="19">
        <v>2.673</v>
      </c>
      <c r="G489" s="18">
        <v>2.2679999999999998</v>
      </c>
      <c r="H489" s="19">
        <v>10.341733133433284</v>
      </c>
      <c r="I489" s="18">
        <v>72.701919040479751</v>
      </c>
      <c r="J489" s="19">
        <v>1.2</v>
      </c>
      <c r="K489" s="361" t="s">
        <v>163</v>
      </c>
    </row>
    <row r="490" spans="1:11" ht="19.5" customHeight="1" x14ac:dyDescent="0.25">
      <c r="A490" s="82"/>
      <c r="B490" s="9" t="s">
        <v>100</v>
      </c>
      <c r="C490" s="84"/>
      <c r="D490" s="16">
        <v>0.45</v>
      </c>
      <c r="E490" s="15">
        <v>0.45</v>
      </c>
      <c r="F490" s="19"/>
      <c r="G490" s="18"/>
      <c r="H490" s="19"/>
      <c r="I490" s="18"/>
      <c r="J490" s="19"/>
      <c r="K490" s="361"/>
    </row>
    <row r="491" spans="1:11" ht="19.5" customHeight="1" x14ac:dyDescent="0.25">
      <c r="A491" s="82"/>
      <c r="B491" s="53" t="s">
        <v>36</v>
      </c>
      <c r="C491" s="84"/>
      <c r="D491" s="16">
        <v>6</v>
      </c>
      <c r="E491" s="15">
        <v>6</v>
      </c>
      <c r="F491" s="19"/>
      <c r="G491" s="18"/>
      <c r="H491" s="19"/>
      <c r="I491" s="18"/>
      <c r="J491" s="19"/>
      <c r="K491" s="361"/>
    </row>
    <row r="492" spans="1:11" ht="19.5" customHeight="1" x14ac:dyDescent="0.25">
      <c r="A492" s="82"/>
      <c r="B492" s="53" t="s">
        <v>34</v>
      </c>
      <c r="C492" s="84"/>
      <c r="D492" s="16">
        <v>92</v>
      </c>
      <c r="E492" s="15">
        <v>90</v>
      </c>
      <c r="F492" s="19"/>
      <c r="G492" s="18"/>
      <c r="H492" s="19"/>
      <c r="I492" s="18"/>
      <c r="J492" s="19"/>
      <c r="K492" s="361"/>
    </row>
    <row r="493" spans="1:11" ht="19.5" customHeight="1" x14ac:dyDescent="0.25">
      <c r="A493" s="82"/>
      <c r="B493" s="53" t="s">
        <v>35</v>
      </c>
      <c r="C493" s="84"/>
      <c r="D493" s="16">
        <v>90</v>
      </c>
      <c r="E493" s="15">
        <v>90</v>
      </c>
      <c r="F493" s="19"/>
      <c r="G493" s="18"/>
      <c r="H493" s="19"/>
      <c r="I493" s="18"/>
      <c r="J493" s="19"/>
      <c r="K493" s="361"/>
    </row>
    <row r="494" spans="1:11" ht="39" customHeight="1" x14ac:dyDescent="0.25">
      <c r="A494" s="233" t="s">
        <v>324</v>
      </c>
      <c r="B494" s="216"/>
      <c r="C494" s="250" t="s">
        <v>325</v>
      </c>
      <c r="D494" s="235"/>
      <c r="E494" s="234"/>
      <c r="F494" s="247">
        <v>1.915</v>
      </c>
      <c r="G494" s="239">
        <v>4.3549999999999995</v>
      </c>
      <c r="H494" s="226">
        <v>12.920000000000002</v>
      </c>
      <c r="I494" s="239">
        <v>98.500000000000014</v>
      </c>
      <c r="J494" s="225"/>
      <c r="K494" s="181" t="s">
        <v>45</v>
      </c>
    </row>
    <row r="495" spans="1:11" ht="19.5" customHeight="1" x14ac:dyDescent="0.25">
      <c r="A495" s="233"/>
      <c r="B495" s="216" t="s">
        <v>46</v>
      </c>
      <c r="C495" s="234"/>
      <c r="D495" s="235">
        <v>25</v>
      </c>
      <c r="E495" s="234">
        <v>25</v>
      </c>
      <c r="F495" s="235"/>
      <c r="G495" s="234"/>
      <c r="H495" s="225"/>
      <c r="I495" s="234"/>
      <c r="J495" s="225"/>
      <c r="K495" s="181"/>
    </row>
    <row r="496" spans="1:11" ht="19.5" customHeight="1" thickBot="1" x14ac:dyDescent="0.3">
      <c r="A496" s="233"/>
      <c r="B496" s="216" t="s">
        <v>38</v>
      </c>
      <c r="C496" s="234"/>
      <c r="D496" s="235">
        <v>5</v>
      </c>
      <c r="E496" s="234">
        <v>5</v>
      </c>
      <c r="F496" s="235" t="s">
        <v>9</v>
      </c>
      <c r="G496" s="236"/>
      <c r="H496" s="225"/>
      <c r="I496" s="236"/>
      <c r="J496" s="225"/>
      <c r="K496" s="181"/>
    </row>
    <row r="497" spans="1:11" ht="19.5" customHeight="1" thickBot="1" x14ac:dyDescent="0.3">
      <c r="A497" s="251" t="s">
        <v>47</v>
      </c>
      <c r="B497" s="252"/>
      <c r="C497" s="253">
        <v>359</v>
      </c>
      <c r="D497" s="271"/>
      <c r="E497" s="242"/>
      <c r="F497" s="272">
        <f>F482+F489+F494</f>
        <v>8.5079999999999991</v>
      </c>
      <c r="G497" s="255">
        <f t="shared" ref="G497:J497" si="18">G482+G489+G494</f>
        <v>13.472999999999999</v>
      </c>
      <c r="H497" s="272">
        <f t="shared" si="18"/>
        <v>45.651733133433282</v>
      </c>
      <c r="I497" s="255">
        <f t="shared" si="18"/>
        <v>337.96191904047976</v>
      </c>
      <c r="J497" s="272">
        <f t="shared" si="18"/>
        <v>1.2</v>
      </c>
      <c r="K497" s="192"/>
    </row>
    <row r="498" spans="1:11" ht="19.5" customHeight="1" x14ac:dyDescent="0.25">
      <c r="A498" s="227"/>
      <c r="B498" s="246" t="s">
        <v>48</v>
      </c>
      <c r="C498" s="294"/>
      <c r="D498" s="311"/>
      <c r="E498" s="229"/>
      <c r="F498" s="232"/>
      <c r="G498" s="231"/>
      <c r="H498" s="232"/>
      <c r="I498" s="231"/>
      <c r="J498" s="232"/>
      <c r="K498" s="190"/>
    </row>
    <row r="499" spans="1:11" ht="52.5" customHeight="1" thickBot="1" x14ac:dyDescent="0.3">
      <c r="A499" s="2" t="s">
        <v>192</v>
      </c>
      <c r="B499" s="9"/>
      <c r="C499" s="20">
        <v>125</v>
      </c>
      <c r="D499" s="25">
        <v>125</v>
      </c>
      <c r="E499" s="20">
        <v>125</v>
      </c>
      <c r="F499" s="6">
        <v>0.625</v>
      </c>
      <c r="G499" s="5"/>
      <c r="H499" s="6">
        <v>12.62</v>
      </c>
      <c r="I499" s="5">
        <v>52.77</v>
      </c>
      <c r="J499" s="6">
        <v>2.5</v>
      </c>
      <c r="K499" s="361" t="s">
        <v>116</v>
      </c>
    </row>
    <row r="500" spans="1:11" ht="19.5" customHeight="1" thickBot="1" x14ac:dyDescent="0.3">
      <c r="A500" s="251" t="s">
        <v>47</v>
      </c>
      <c r="B500" s="252"/>
      <c r="C500" s="253">
        <v>125</v>
      </c>
      <c r="D500" s="271"/>
      <c r="E500" s="242"/>
      <c r="F500" s="272">
        <f>F499</f>
        <v>0.625</v>
      </c>
      <c r="G500" s="255">
        <f>G499</f>
        <v>0</v>
      </c>
      <c r="H500" s="272">
        <f>H499</f>
        <v>12.62</v>
      </c>
      <c r="I500" s="255">
        <f>I499</f>
        <v>52.77</v>
      </c>
      <c r="J500" s="272">
        <f>J499</f>
        <v>2.5</v>
      </c>
      <c r="K500" s="192"/>
    </row>
    <row r="501" spans="1:11" ht="19.5" customHeight="1" x14ac:dyDescent="0.25">
      <c r="A501" s="227"/>
      <c r="B501" s="246" t="s">
        <v>51</v>
      </c>
      <c r="C501" s="294"/>
      <c r="D501" s="311"/>
      <c r="E501" s="229"/>
      <c r="F501" s="232"/>
      <c r="G501" s="231"/>
      <c r="H501" s="232"/>
      <c r="I501" s="231"/>
      <c r="J501" s="232"/>
      <c r="K501" s="204"/>
    </row>
    <row r="502" spans="1:11" s="411" customFormat="1" ht="36.75" customHeight="1" x14ac:dyDescent="0.25">
      <c r="A502" s="478" t="s">
        <v>554</v>
      </c>
      <c r="B502" s="265"/>
      <c r="C502" s="479">
        <v>30</v>
      </c>
      <c r="D502" s="474"/>
      <c r="E502" s="473"/>
      <c r="F502" s="474">
        <v>0.27</v>
      </c>
      <c r="G502" s="473">
        <v>1.41</v>
      </c>
      <c r="H502" s="474">
        <v>1.78</v>
      </c>
      <c r="I502" s="473">
        <v>20.88</v>
      </c>
      <c r="J502" s="474"/>
      <c r="K502" s="481" t="s">
        <v>556</v>
      </c>
    </row>
    <row r="503" spans="1:11" s="411" customFormat="1" ht="19.5" customHeight="1" x14ac:dyDescent="0.25">
      <c r="A503" s="265"/>
      <c r="B503" s="265" t="s">
        <v>555</v>
      </c>
      <c r="C503" s="479"/>
      <c r="D503" s="474">
        <v>30.6</v>
      </c>
      <c r="E503" s="473">
        <v>30</v>
      </c>
      <c r="F503" s="474"/>
      <c r="G503" s="473"/>
      <c r="H503" s="474"/>
      <c r="I503" s="473"/>
      <c r="J503" s="474"/>
      <c r="K503" s="473"/>
    </row>
    <row r="504" spans="1:11" s="403" customFormat="1" ht="49.5" customHeight="1" x14ac:dyDescent="0.25">
      <c r="A504" s="256" t="s">
        <v>557</v>
      </c>
      <c r="B504" s="257"/>
      <c r="C504" s="413" t="s">
        <v>334</v>
      </c>
      <c r="D504" s="438"/>
      <c r="E504" s="65"/>
      <c r="F504" s="68">
        <v>1.34</v>
      </c>
      <c r="G504" s="68">
        <v>3.8</v>
      </c>
      <c r="H504" s="67">
        <v>7.37</v>
      </c>
      <c r="I504" s="68">
        <v>72.45</v>
      </c>
      <c r="J504" s="67"/>
      <c r="K504" s="516" t="s">
        <v>558</v>
      </c>
    </row>
    <row r="505" spans="1:11" s="403" customFormat="1" ht="19.5" customHeight="1" x14ac:dyDescent="0.25">
      <c r="A505" s="256"/>
      <c r="B505" s="265" t="s">
        <v>64</v>
      </c>
      <c r="C505" s="517"/>
      <c r="D505" s="474">
        <v>66.5</v>
      </c>
      <c r="E505" s="486">
        <v>50</v>
      </c>
      <c r="F505" s="210"/>
      <c r="G505" s="210"/>
      <c r="H505" s="209"/>
      <c r="I505" s="210"/>
      <c r="J505" s="209"/>
      <c r="K505" s="180"/>
    </row>
    <row r="506" spans="1:11" s="403" customFormat="1" ht="19.5" customHeight="1" x14ac:dyDescent="0.25">
      <c r="A506" s="256"/>
      <c r="B506" s="257" t="s">
        <v>289</v>
      </c>
      <c r="C506" s="447"/>
      <c r="D506" s="209">
        <v>6</v>
      </c>
      <c r="E506" s="266">
        <v>6</v>
      </c>
      <c r="F506" s="210"/>
      <c r="G506" s="210"/>
      <c r="H506" s="209"/>
      <c r="I506" s="210"/>
      <c r="J506" s="209"/>
      <c r="K506" s="180"/>
    </row>
    <row r="507" spans="1:11" s="403" customFormat="1" ht="19.5" customHeight="1" x14ac:dyDescent="0.25">
      <c r="A507" s="256"/>
      <c r="B507" s="257" t="s">
        <v>65</v>
      </c>
      <c r="C507" s="447"/>
      <c r="D507" s="209">
        <v>7.5</v>
      </c>
      <c r="E507" s="266">
        <v>6</v>
      </c>
      <c r="F507" s="210"/>
      <c r="G507" s="210"/>
      <c r="H507" s="209"/>
      <c r="I507" s="210"/>
      <c r="J507" s="209"/>
      <c r="K507" s="180"/>
    </row>
    <row r="508" spans="1:11" s="403" customFormat="1" ht="19.5" customHeight="1" x14ac:dyDescent="0.25">
      <c r="A508" s="256"/>
      <c r="B508" s="257" t="s">
        <v>59</v>
      </c>
      <c r="C508" s="447"/>
      <c r="D508" s="209">
        <v>3.57</v>
      </c>
      <c r="E508" s="266">
        <v>3</v>
      </c>
      <c r="F508" s="210"/>
      <c r="G508" s="210"/>
      <c r="H508" s="209"/>
      <c r="I508" s="210"/>
      <c r="J508" s="209"/>
      <c r="K508" s="180"/>
    </row>
    <row r="509" spans="1:11" s="403" customFormat="1" ht="19.5" customHeight="1" x14ac:dyDescent="0.25">
      <c r="A509" s="256"/>
      <c r="B509" s="257" t="s">
        <v>67</v>
      </c>
      <c r="C509" s="258"/>
      <c r="D509" s="209">
        <v>3</v>
      </c>
      <c r="E509" s="266">
        <v>3</v>
      </c>
      <c r="F509" s="210"/>
      <c r="G509" s="210"/>
      <c r="H509" s="209"/>
      <c r="I509" s="210"/>
      <c r="J509" s="209"/>
      <c r="K509" s="180"/>
    </row>
    <row r="510" spans="1:11" s="403" customFormat="1" ht="19.5" customHeight="1" x14ac:dyDescent="0.25">
      <c r="A510" s="256"/>
      <c r="B510" s="257" t="s">
        <v>120</v>
      </c>
      <c r="C510" s="258"/>
      <c r="D510" s="209">
        <v>18.2</v>
      </c>
      <c r="E510" s="266">
        <v>10</v>
      </c>
      <c r="F510" s="210"/>
      <c r="G510" s="210"/>
      <c r="H510" s="209"/>
      <c r="I510" s="210"/>
      <c r="J510" s="209"/>
      <c r="K510" s="180"/>
    </row>
    <row r="511" spans="1:11" s="403" customFormat="1" ht="19.5" customHeight="1" x14ac:dyDescent="0.25">
      <c r="A511" s="256"/>
      <c r="B511" s="257" t="s">
        <v>37</v>
      </c>
      <c r="C511" s="258"/>
      <c r="D511" s="209">
        <v>0.5</v>
      </c>
      <c r="E511" s="266">
        <v>0.5</v>
      </c>
      <c r="F511" s="210"/>
      <c r="G511" s="210"/>
      <c r="H511" s="209"/>
      <c r="I511" s="210"/>
      <c r="J511" s="209"/>
      <c r="K511" s="180"/>
    </row>
    <row r="512" spans="1:11" s="403" customFormat="1" ht="19.5" customHeight="1" x14ac:dyDescent="0.25">
      <c r="A512" s="256"/>
      <c r="B512" s="257" t="s">
        <v>128</v>
      </c>
      <c r="C512" s="258"/>
      <c r="D512" s="209">
        <v>114</v>
      </c>
      <c r="E512" s="266">
        <v>114</v>
      </c>
      <c r="F512" s="210"/>
      <c r="G512" s="210"/>
      <c r="H512" s="209"/>
      <c r="I512" s="210"/>
      <c r="J512" s="209"/>
      <c r="K512" s="179"/>
    </row>
    <row r="513" spans="1:11" s="403" customFormat="1" ht="19.5" customHeight="1" x14ac:dyDescent="0.25">
      <c r="A513" s="256"/>
      <c r="B513" s="257" t="s">
        <v>130</v>
      </c>
      <c r="C513" s="258"/>
      <c r="D513" s="209">
        <v>5</v>
      </c>
      <c r="E513" s="266">
        <v>5</v>
      </c>
      <c r="F513" s="210"/>
      <c r="G513" s="210"/>
      <c r="H513" s="209"/>
      <c r="I513" s="210"/>
      <c r="J513" s="209"/>
      <c r="K513" s="357"/>
    </row>
    <row r="514" spans="1:11" s="403" customFormat="1" ht="51.75" customHeight="1" x14ac:dyDescent="0.25">
      <c r="A514" s="256" t="s">
        <v>559</v>
      </c>
      <c r="B514" s="257"/>
      <c r="C514" s="66" t="s">
        <v>360</v>
      </c>
      <c r="D514" s="461"/>
      <c r="E514" s="461"/>
      <c r="F514" s="67">
        <v>4.9800000000000004</v>
      </c>
      <c r="G514" s="68">
        <v>5.17</v>
      </c>
      <c r="H514" s="67">
        <v>5.89</v>
      </c>
      <c r="I514" s="68">
        <v>90</v>
      </c>
      <c r="J514" s="67">
        <v>0.3</v>
      </c>
      <c r="K514" s="414" t="s">
        <v>392</v>
      </c>
    </row>
    <row r="515" spans="1:11" s="403" customFormat="1" ht="19.5" customHeight="1" x14ac:dyDescent="0.25">
      <c r="A515" s="256"/>
      <c r="B515" s="257" t="s">
        <v>132</v>
      </c>
      <c r="C515" s="258"/>
      <c r="D515" s="514">
        <v>40</v>
      </c>
      <c r="E515" s="514">
        <v>26</v>
      </c>
      <c r="F515" s="209"/>
      <c r="G515" s="210"/>
      <c r="H515" s="209"/>
      <c r="I515" s="210"/>
      <c r="J515" s="209"/>
      <c r="K515" s="180"/>
    </row>
    <row r="516" spans="1:11" s="403" customFormat="1" ht="19.5" customHeight="1" x14ac:dyDescent="0.25">
      <c r="A516" s="256"/>
      <c r="B516" s="257" t="s">
        <v>129</v>
      </c>
      <c r="C516" s="258"/>
      <c r="D516" s="514">
        <v>27.3</v>
      </c>
      <c r="E516" s="514">
        <v>26</v>
      </c>
      <c r="F516" s="209"/>
      <c r="G516" s="210"/>
      <c r="H516" s="209"/>
      <c r="I516" s="210"/>
      <c r="J516" s="209"/>
      <c r="K516" s="180"/>
    </row>
    <row r="517" spans="1:11" s="403" customFormat="1" ht="19.5" customHeight="1" x14ac:dyDescent="0.25">
      <c r="A517" s="256"/>
      <c r="B517" s="257" t="s">
        <v>93</v>
      </c>
      <c r="C517" s="258"/>
      <c r="D517" s="514">
        <v>6</v>
      </c>
      <c r="E517" s="514">
        <v>6</v>
      </c>
      <c r="F517" s="209"/>
      <c r="G517" s="210"/>
      <c r="H517" s="209"/>
      <c r="I517" s="210"/>
      <c r="J517" s="209"/>
      <c r="K517" s="180"/>
    </row>
    <row r="518" spans="1:11" s="403" customFormat="1" ht="19.5" customHeight="1" x14ac:dyDescent="0.25">
      <c r="A518" s="256"/>
      <c r="B518" s="257" t="s">
        <v>35</v>
      </c>
      <c r="C518" s="258"/>
      <c r="D518" s="514">
        <v>8</v>
      </c>
      <c r="E518" s="514">
        <v>8</v>
      </c>
      <c r="F518" s="209"/>
      <c r="G518" s="210"/>
      <c r="H518" s="209"/>
      <c r="I518" s="210"/>
      <c r="J518" s="209"/>
      <c r="K518" s="180"/>
    </row>
    <row r="519" spans="1:11" s="403" customFormat="1" ht="19.5" customHeight="1" x14ac:dyDescent="0.25">
      <c r="A519" s="256"/>
      <c r="B519" s="257" t="s">
        <v>59</v>
      </c>
      <c r="C519" s="258"/>
      <c r="D519" s="514">
        <v>9.6</v>
      </c>
      <c r="E519" s="514">
        <v>8</v>
      </c>
      <c r="F519" s="209"/>
      <c r="G519" s="210"/>
      <c r="H519" s="209"/>
      <c r="I519" s="210"/>
      <c r="J519" s="209"/>
      <c r="K519" s="180"/>
    </row>
    <row r="520" spans="1:11" s="403" customFormat="1" ht="19.5" customHeight="1" x14ac:dyDescent="0.25">
      <c r="A520" s="256"/>
      <c r="B520" s="257" t="s">
        <v>67</v>
      </c>
      <c r="C520" s="258"/>
      <c r="D520" s="514">
        <v>1.5</v>
      </c>
      <c r="E520" s="514">
        <v>1.5</v>
      </c>
      <c r="F520" s="209"/>
      <c r="G520" s="210"/>
      <c r="H520" s="209"/>
      <c r="I520" s="210"/>
      <c r="J520" s="209"/>
      <c r="K520" s="180"/>
    </row>
    <row r="521" spans="1:11" s="403" customFormat="1" ht="19.5" customHeight="1" x14ac:dyDescent="0.25">
      <c r="A521" s="256"/>
      <c r="B521" s="257" t="s">
        <v>393</v>
      </c>
      <c r="C521" s="258"/>
      <c r="D521" s="514"/>
      <c r="E521" s="514">
        <v>6</v>
      </c>
      <c r="F521" s="209"/>
      <c r="G521" s="210"/>
      <c r="H521" s="209"/>
      <c r="I521" s="210"/>
      <c r="J521" s="209"/>
      <c r="K521" s="180"/>
    </row>
    <row r="522" spans="1:11" s="403" customFormat="1" ht="19.5" customHeight="1" x14ac:dyDescent="0.25">
      <c r="A522" s="256"/>
      <c r="B522" s="257" t="s">
        <v>133</v>
      </c>
      <c r="C522" s="258"/>
      <c r="D522" s="514">
        <v>2.7</v>
      </c>
      <c r="E522" s="514">
        <v>2.7</v>
      </c>
      <c r="F522" s="209"/>
      <c r="G522" s="210"/>
      <c r="H522" s="209"/>
      <c r="I522" s="210"/>
      <c r="J522" s="209"/>
      <c r="K522" s="180"/>
    </row>
    <row r="523" spans="1:11" s="403" customFormat="1" ht="19.5" customHeight="1" x14ac:dyDescent="0.25">
      <c r="A523" s="256"/>
      <c r="B523" s="257" t="s">
        <v>62</v>
      </c>
      <c r="C523" s="258"/>
      <c r="D523" s="514"/>
      <c r="E523" s="514">
        <v>48</v>
      </c>
      <c r="F523" s="209"/>
      <c r="G523" s="210"/>
      <c r="H523" s="209"/>
      <c r="I523" s="210"/>
      <c r="J523" s="209"/>
      <c r="K523" s="180"/>
    </row>
    <row r="524" spans="1:11" s="403" customFormat="1" ht="19.5" customHeight="1" x14ac:dyDescent="0.25">
      <c r="A524" s="256"/>
      <c r="B524" s="257" t="s">
        <v>67</v>
      </c>
      <c r="C524" s="258"/>
      <c r="D524" s="514">
        <v>2</v>
      </c>
      <c r="E524" s="514">
        <v>2</v>
      </c>
      <c r="F524" s="209"/>
      <c r="G524" s="210"/>
      <c r="H524" s="209"/>
      <c r="I524" s="210"/>
      <c r="J524" s="209"/>
      <c r="K524" s="180"/>
    </row>
    <row r="525" spans="1:11" s="403" customFormat="1" ht="19.5" customHeight="1" x14ac:dyDescent="0.25">
      <c r="A525" s="256"/>
      <c r="B525" s="257" t="s">
        <v>394</v>
      </c>
      <c r="C525" s="258"/>
      <c r="D525" s="514"/>
      <c r="E525" s="514">
        <v>40</v>
      </c>
      <c r="F525" s="209"/>
      <c r="G525" s="210"/>
      <c r="H525" s="209"/>
      <c r="I525" s="210"/>
      <c r="J525" s="209"/>
      <c r="K525" s="180"/>
    </row>
    <row r="526" spans="1:11" s="403" customFormat="1" ht="19.5" customHeight="1" x14ac:dyDescent="0.25">
      <c r="A526" s="256"/>
      <c r="B526" s="257" t="s">
        <v>395</v>
      </c>
      <c r="C526" s="258"/>
      <c r="D526" s="514"/>
      <c r="E526" s="514">
        <v>20</v>
      </c>
      <c r="F526" s="209"/>
      <c r="G526" s="210"/>
      <c r="H526" s="209"/>
      <c r="I526" s="210"/>
      <c r="J526" s="209"/>
      <c r="K526" s="180"/>
    </row>
    <row r="527" spans="1:11" s="403" customFormat="1" ht="19.5" customHeight="1" x14ac:dyDescent="0.25">
      <c r="A527" s="256"/>
      <c r="B527" s="257" t="s">
        <v>182</v>
      </c>
      <c r="C527" s="258"/>
      <c r="D527" s="514">
        <v>5</v>
      </c>
      <c r="E527" s="514">
        <v>5</v>
      </c>
      <c r="F527" s="209"/>
      <c r="G527" s="210"/>
      <c r="H527" s="209"/>
      <c r="I527" s="210"/>
      <c r="J527" s="209"/>
      <c r="K527" s="180"/>
    </row>
    <row r="528" spans="1:11" s="403" customFormat="1" ht="19.5" customHeight="1" x14ac:dyDescent="0.25">
      <c r="A528" s="256"/>
      <c r="B528" s="257" t="s">
        <v>133</v>
      </c>
      <c r="C528" s="258"/>
      <c r="D528" s="514">
        <v>1.5</v>
      </c>
      <c r="E528" s="514">
        <v>1.5</v>
      </c>
      <c r="F528" s="209"/>
      <c r="G528" s="210"/>
      <c r="H528" s="209"/>
      <c r="I528" s="210"/>
      <c r="J528" s="209"/>
      <c r="K528" s="180"/>
    </row>
    <row r="529" spans="1:11" s="403" customFormat="1" ht="19.5" customHeight="1" x14ac:dyDescent="0.25">
      <c r="A529" s="256"/>
      <c r="B529" s="257" t="s">
        <v>78</v>
      </c>
      <c r="C529" s="258"/>
      <c r="D529" s="514">
        <v>15</v>
      </c>
      <c r="E529" s="514">
        <v>15</v>
      </c>
      <c r="F529" s="209"/>
      <c r="G529" s="210"/>
      <c r="H529" s="209"/>
      <c r="I529" s="210"/>
      <c r="J529" s="209"/>
      <c r="K529" s="180"/>
    </row>
    <row r="530" spans="1:11" s="403" customFormat="1" ht="19.5" customHeight="1" x14ac:dyDescent="0.25">
      <c r="A530" s="256"/>
      <c r="B530" s="257" t="s">
        <v>230</v>
      </c>
      <c r="C530" s="258"/>
      <c r="D530" s="514">
        <v>1</v>
      </c>
      <c r="E530" s="514">
        <v>1</v>
      </c>
      <c r="F530" s="209"/>
      <c r="G530" s="210"/>
      <c r="H530" s="209"/>
      <c r="I530" s="210"/>
      <c r="J530" s="209"/>
      <c r="K530" s="180"/>
    </row>
    <row r="531" spans="1:11" s="403" customFormat="1" ht="19.5" customHeight="1" x14ac:dyDescent="0.25">
      <c r="A531" s="256"/>
      <c r="B531" s="257" t="s">
        <v>37</v>
      </c>
      <c r="C531" s="258"/>
      <c r="D531" s="514">
        <v>0.16</v>
      </c>
      <c r="E531" s="514">
        <v>0.16</v>
      </c>
      <c r="F531" s="209"/>
      <c r="G531" s="210"/>
      <c r="H531" s="209"/>
      <c r="I531" s="210"/>
      <c r="J531" s="209"/>
      <c r="K531" s="180"/>
    </row>
    <row r="532" spans="1:11" ht="19.5" customHeight="1" x14ac:dyDescent="0.25">
      <c r="A532" s="233" t="s">
        <v>231</v>
      </c>
      <c r="B532" s="216"/>
      <c r="C532" s="250">
        <v>110</v>
      </c>
      <c r="D532" s="259"/>
      <c r="E532" s="234"/>
      <c r="F532" s="226">
        <v>4.1502999999999997</v>
      </c>
      <c r="G532" s="239">
        <v>0.49060000000000015</v>
      </c>
      <c r="H532" s="226">
        <v>23.408000000000001</v>
      </c>
      <c r="I532" s="239">
        <v>114.62</v>
      </c>
      <c r="J532" s="226"/>
      <c r="K532" s="181" t="s">
        <v>233</v>
      </c>
    </row>
    <row r="533" spans="1:11" ht="19.5" customHeight="1" x14ac:dyDescent="0.25">
      <c r="A533" s="233"/>
      <c r="B533" s="216" t="s">
        <v>66</v>
      </c>
      <c r="C533" s="250"/>
      <c r="D533" s="259">
        <v>38.5</v>
      </c>
      <c r="E533" s="234">
        <v>38.5</v>
      </c>
      <c r="F533" s="226"/>
      <c r="G533" s="239"/>
      <c r="H533" s="226"/>
      <c r="I533" s="239"/>
      <c r="J533" s="226"/>
      <c r="K533" s="181"/>
    </row>
    <row r="534" spans="1:11" ht="19.5" customHeight="1" x14ac:dyDescent="0.25">
      <c r="A534" s="233"/>
      <c r="B534" s="216" t="s">
        <v>145</v>
      </c>
      <c r="C534" s="250"/>
      <c r="D534" s="259">
        <v>231</v>
      </c>
      <c r="E534" s="234">
        <v>231</v>
      </c>
      <c r="F534" s="226"/>
      <c r="G534" s="239"/>
      <c r="H534" s="226"/>
      <c r="I534" s="239"/>
      <c r="J534" s="226"/>
      <c r="K534" s="181"/>
    </row>
    <row r="535" spans="1:11" ht="19.5" customHeight="1" x14ac:dyDescent="0.25">
      <c r="A535" s="233"/>
      <c r="B535" s="216" t="s">
        <v>37</v>
      </c>
      <c r="C535" s="250"/>
      <c r="D535" s="259">
        <v>0.3</v>
      </c>
      <c r="E535" s="234">
        <v>0.3</v>
      </c>
      <c r="F535" s="226"/>
      <c r="G535" s="239"/>
      <c r="H535" s="226"/>
      <c r="I535" s="239"/>
      <c r="J535" s="226"/>
      <c r="K535" s="181"/>
    </row>
    <row r="536" spans="1:11" ht="19.5" customHeight="1" x14ac:dyDescent="0.25">
      <c r="A536" s="233"/>
      <c r="B536" s="216" t="s">
        <v>148</v>
      </c>
      <c r="C536" s="250"/>
      <c r="D536" s="259">
        <v>1.7</v>
      </c>
      <c r="E536" s="234">
        <v>1.7</v>
      </c>
      <c r="F536" s="226"/>
      <c r="G536" s="239"/>
      <c r="H536" s="226"/>
      <c r="I536" s="239"/>
      <c r="J536" s="226"/>
      <c r="K536" s="181"/>
    </row>
    <row r="537" spans="1:11" ht="19.5" customHeight="1" x14ac:dyDescent="0.25">
      <c r="A537" s="216" t="s">
        <v>75</v>
      </c>
      <c r="B537" s="216"/>
      <c r="C537" s="234">
        <v>150</v>
      </c>
      <c r="D537" s="226"/>
      <c r="E537" s="239"/>
      <c r="F537" s="226">
        <v>0.5</v>
      </c>
      <c r="G537" s="239">
        <v>6.7000000000000004E-2</v>
      </c>
      <c r="H537" s="226">
        <v>17.34</v>
      </c>
      <c r="I537" s="239">
        <v>73.33</v>
      </c>
      <c r="J537" s="226">
        <v>0.54</v>
      </c>
      <c r="K537" s="181" t="s">
        <v>76</v>
      </c>
    </row>
    <row r="538" spans="1:11" ht="19.5" customHeight="1" x14ac:dyDescent="0.25">
      <c r="A538" s="216"/>
      <c r="B538" s="216" t="s">
        <v>77</v>
      </c>
      <c r="C538" s="234"/>
      <c r="D538" s="226">
        <v>12.75</v>
      </c>
      <c r="E538" s="239">
        <v>12.5</v>
      </c>
      <c r="F538" s="226"/>
      <c r="G538" s="239"/>
      <c r="H538" s="226"/>
      <c r="I538" s="239"/>
      <c r="J538" s="226"/>
      <c r="K538" s="181"/>
    </row>
    <row r="539" spans="1:11" ht="19.5" customHeight="1" x14ac:dyDescent="0.25">
      <c r="A539" s="216"/>
      <c r="B539" s="216" t="s">
        <v>36</v>
      </c>
      <c r="C539" s="234"/>
      <c r="D539" s="226">
        <v>5</v>
      </c>
      <c r="E539" s="239">
        <v>5</v>
      </c>
      <c r="F539" s="226"/>
      <c r="G539" s="239"/>
      <c r="H539" s="226"/>
      <c r="I539" s="239"/>
      <c r="J539" s="226"/>
      <c r="K539" s="181"/>
    </row>
    <row r="540" spans="1:11" ht="19.5" customHeight="1" x14ac:dyDescent="0.25">
      <c r="A540" s="216"/>
      <c r="B540" s="216" t="s">
        <v>78</v>
      </c>
      <c r="C540" s="234"/>
      <c r="D540" s="226">
        <v>152</v>
      </c>
      <c r="E540" s="239">
        <v>152</v>
      </c>
      <c r="F540" s="226"/>
      <c r="G540" s="239"/>
      <c r="H540" s="226"/>
      <c r="I540" s="239"/>
      <c r="J540" s="226"/>
      <c r="K540" s="181"/>
    </row>
    <row r="541" spans="1:11" ht="27" customHeight="1" thickBot="1" x14ac:dyDescent="0.3">
      <c r="A541" s="233" t="s">
        <v>80</v>
      </c>
      <c r="B541" s="216"/>
      <c r="C541" s="234">
        <v>35</v>
      </c>
      <c r="D541" s="225">
        <v>35</v>
      </c>
      <c r="E541" s="234">
        <v>35</v>
      </c>
      <c r="F541" s="226">
        <v>2.31</v>
      </c>
      <c r="G541" s="270">
        <v>0.42</v>
      </c>
      <c r="H541" s="226">
        <v>13.860000000000001</v>
      </c>
      <c r="I541" s="270">
        <v>69.3</v>
      </c>
      <c r="J541" s="225"/>
      <c r="K541" s="196" t="s">
        <v>81</v>
      </c>
    </row>
    <row r="542" spans="1:11" ht="19.5" customHeight="1" thickBot="1" x14ac:dyDescent="0.3">
      <c r="A542" s="251" t="s">
        <v>47</v>
      </c>
      <c r="B542" s="252"/>
      <c r="C542" s="515">
        <f>C541+C537+C532+40+20+155+C502</f>
        <v>540</v>
      </c>
      <c r="D542" s="271"/>
      <c r="E542" s="242"/>
      <c r="F542" s="255">
        <f>F541+F537+F532+F514+F504+F502</f>
        <v>13.5503</v>
      </c>
      <c r="G542" s="255">
        <f t="shared" ref="G542:J542" si="19">G541+G537+G532+G514+G504+G502</f>
        <v>11.3576</v>
      </c>
      <c r="H542" s="255">
        <f t="shared" si="19"/>
        <v>69.64800000000001</v>
      </c>
      <c r="I542" s="255">
        <f t="shared" si="19"/>
        <v>440.58</v>
      </c>
      <c r="J542" s="255">
        <f t="shared" si="19"/>
        <v>0.84000000000000008</v>
      </c>
      <c r="K542" s="192"/>
    </row>
    <row r="543" spans="1:11" ht="36.75" customHeight="1" x14ac:dyDescent="0.25">
      <c r="A543" s="216"/>
      <c r="B543" s="273" t="s">
        <v>595</v>
      </c>
      <c r="C543" s="234"/>
      <c r="D543" s="225"/>
      <c r="E543" s="234"/>
      <c r="F543" s="226"/>
      <c r="G543" s="231"/>
      <c r="H543" s="226"/>
      <c r="I543" s="231"/>
      <c r="J543" s="226"/>
      <c r="K543" s="181"/>
    </row>
    <row r="544" spans="1:11" ht="19.5" customHeight="1" x14ac:dyDescent="0.25">
      <c r="A544" s="233" t="s">
        <v>171</v>
      </c>
      <c r="B544" s="216"/>
      <c r="C544" s="234">
        <v>150</v>
      </c>
      <c r="D544" s="225"/>
      <c r="E544" s="234"/>
      <c r="F544" s="214">
        <v>4.58</v>
      </c>
      <c r="G544" s="279">
        <v>4.08</v>
      </c>
      <c r="H544" s="214">
        <v>7.58</v>
      </c>
      <c r="I544" s="279">
        <v>85</v>
      </c>
      <c r="J544" s="214">
        <v>1.95</v>
      </c>
      <c r="K544" s="181" t="s">
        <v>351</v>
      </c>
    </row>
    <row r="545" spans="1:11" ht="19.5" customHeight="1" x14ac:dyDescent="0.25">
      <c r="A545" s="216" t="s">
        <v>560</v>
      </c>
      <c r="B545" s="216" t="s">
        <v>94</v>
      </c>
      <c r="C545" s="234"/>
      <c r="D545" s="225">
        <v>158</v>
      </c>
      <c r="E545" s="234">
        <v>150</v>
      </c>
      <c r="F545" s="225"/>
      <c r="G545" s="234"/>
      <c r="H545" s="225"/>
      <c r="I545" s="234"/>
      <c r="J545" s="225"/>
      <c r="K545" s="181"/>
    </row>
    <row r="546" spans="1:11" ht="33.75" customHeight="1" x14ac:dyDescent="0.25">
      <c r="A546" s="233" t="s">
        <v>86</v>
      </c>
      <c r="B546" s="211" t="s">
        <v>175</v>
      </c>
      <c r="C546" s="234">
        <v>20</v>
      </c>
      <c r="D546" s="226">
        <v>20</v>
      </c>
      <c r="E546" s="239">
        <v>20</v>
      </c>
      <c r="F546" s="226">
        <v>1.28</v>
      </c>
      <c r="G546" s="239">
        <v>3.36</v>
      </c>
      <c r="H546" s="226">
        <v>13.7</v>
      </c>
      <c r="I546" s="239">
        <v>90.2</v>
      </c>
      <c r="J546" s="226"/>
      <c r="K546" s="181" t="s">
        <v>176</v>
      </c>
    </row>
    <row r="547" spans="1:11" ht="33" customHeight="1" x14ac:dyDescent="0.25">
      <c r="A547" s="233" t="s">
        <v>562</v>
      </c>
      <c r="B547" s="216"/>
      <c r="C547" s="250" t="s">
        <v>563</v>
      </c>
      <c r="D547" s="225"/>
      <c r="E547" s="235"/>
      <c r="F547" s="239">
        <v>20.18</v>
      </c>
      <c r="G547" s="226">
        <v>17.899999999999999</v>
      </c>
      <c r="H547" s="239">
        <v>22.92</v>
      </c>
      <c r="I547" s="239">
        <v>334</v>
      </c>
      <c r="J547" s="226"/>
      <c r="K547" s="181" t="s">
        <v>561</v>
      </c>
    </row>
    <row r="548" spans="1:11" ht="19.5" customHeight="1" x14ac:dyDescent="0.25">
      <c r="A548" s="233"/>
      <c r="B548" s="216" t="s">
        <v>154</v>
      </c>
      <c r="C548" s="250"/>
      <c r="D548" s="225">
        <v>102</v>
      </c>
      <c r="E548" s="235">
        <v>100</v>
      </c>
      <c r="F548" s="239"/>
      <c r="G548" s="226"/>
      <c r="H548" s="239"/>
      <c r="I548" s="239"/>
      <c r="J548" s="226"/>
      <c r="K548" s="181"/>
    </row>
    <row r="549" spans="1:11" ht="19.5" customHeight="1" x14ac:dyDescent="0.25">
      <c r="A549" s="233"/>
      <c r="B549" s="216" t="s">
        <v>147</v>
      </c>
      <c r="C549" s="250"/>
      <c r="D549" s="225">
        <v>13</v>
      </c>
      <c r="E549" s="235">
        <v>13</v>
      </c>
      <c r="F549" s="239"/>
      <c r="G549" s="239"/>
      <c r="H549" s="239"/>
      <c r="I549" s="239"/>
      <c r="J549" s="226"/>
      <c r="K549" s="181"/>
    </row>
    <row r="550" spans="1:11" ht="19.5" customHeight="1" x14ac:dyDescent="0.25">
      <c r="A550" s="233"/>
      <c r="B550" s="216" t="s">
        <v>60</v>
      </c>
      <c r="C550" s="250"/>
      <c r="D550" s="225">
        <v>4.8</v>
      </c>
      <c r="E550" s="235">
        <v>4</v>
      </c>
      <c r="F550" s="239"/>
      <c r="G550" s="226"/>
      <c r="H550" s="239"/>
      <c r="I550" s="239"/>
      <c r="J550" s="226"/>
      <c r="K550" s="181"/>
    </row>
    <row r="551" spans="1:11" ht="19.5" customHeight="1" x14ac:dyDescent="0.25">
      <c r="A551" s="233"/>
      <c r="B551" s="216" t="s">
        <v>36</v>
      </c>
      <c r="C551" s="250"/>
      <c r="D551" s="225">
        <v>5</v>
      </c>
      <c r="E551" s="235">
        <v>5</v>
      </c>
      <c r="F551" s="239"/>
      <c r="G551" s="226"/>
      <c r="H551" s="239"/>
      <c r="I551" s="239"/>
      <c r="J551" s="226"/>
      <c r="K551" s="181"/>
    </row>
    <row r="552" spans="1:11" ht="19.5" customHeight="1" x14ac:dyDescent="0.25">
      <c r="A552" s="233"/>
      <c r="B552" s="216" t="s">
        <v>37</v>
      </c>
      <c r="C552" s="250"/>
      <c r="D552" s="225">
        <v>0.4</v>
      </c>
      <c r="E552" s="235">
        <v>0.4</v>
      </c>
      <c r="F552" s="239"/>
      <c r="G552" s="226"/>
      <c r="H552" s="239"/>
      <c r="I552" s="239"/>
      <c r="J552" s="226"/>
      <c r="K552" s="181"/>
    </row>
    <row r="553" spans="1:11" ht="19.5" customHeight="1" x14ac:dyDescent="0.25">
      <c r="A553" s="233"/>
      <c r="B553" s="216" t="s">
        <v>67</v>
      </c>
      <c r="C553" s="250"/>
      <c r="D553" s="225">
        <v>3</v>
      </c>
      <c r="E553" s="306">
        <v>3</v>
      </c>
      <c r="F553" s="239"/>
      <c r="G553" s="226"/>
      <c r="H553" s="239"/>
      <c r="I553" s="239"/>
      <c r="J553" s="226"/>
      <c r="K553" s="181"/>
    </row>
    <row r="554" spans="1:11" ht="19.5" customHeight="1" x14ac:dyDescent="0.25">
      <c r="A554" s="216"/>
      <c r="B554" s="216" t="s">
        <v>564</v>
      </c>
      <c r="C554" s="250"/>
      <c r="D554" s="225">
        <v>20.399999999999999</v>
      </c>
      <c r="E554" s="235">
        <v>20</v>
      </c>
      <c r="F554" s="239"/>
      <c r="G554" s="226"/>
      <c r="H554" s="239"/>
      <c r="I554" s="239"/>
      <c r="J554" s="226"/>
      <c r="K554" s="181"/>
    </row>
    <row r="555" spans="1:11" ht="19.5" customHeight="1" x14ac:dyDescent="0.25">
      <c r="A555" s="233" t="s">
        <v>183</v>
      </c>
      <c r="B555" s="216"/>
      <c r="C555" s="234" t="s">
        <v>334</v>
      </c>
      <c r="D555" s="225"/>
      <c r="E555" s="234"/>
      <c r="F555" s="226">
        <v>0.5</v>
      </c>
      <c r="G555" s="239">
        <v>0.2</v>
      </c>
      <c r="H555" s="226">
        <v>12.23</v>
      </c>
      <c r="I555" s="239">
        <v>52.5</v>
      </c>
      <c r="J555" s="225">
        <v>75</v>
      </c>
      <c r="K555" s="181" t="s">
        <v>184</v>
      </c>
    </row>
    <row r="556" spans="1:11" ht="19.5" customHeight="1" x14ac:dyDescent="0.25">
      <c r="A556" s="233"/>
      <c r="B556" s="216" t="s">
        <v>185</v>
      </c>
      <c r="C556" s="234"/>
      <c r="D556" s="225">
        <v>15.3</v>
      </c>
      <c r="E556" s="234">
        <v>15</v>
      </c>
      <c r="F556" s="226"/>
      <c r="G556" s="239"/>
      <c r="H556" s="226"/>
      <c r="I556" s="239"/>
      <c r="J556" s="225"/>
      <c r="K556" s="181"/>
    </row>
    <row r="557" spans="1:11" ht="19.5" customHeight="1" x14ac:dyDescent="0.25">
      <c r="A557" s="233"/>
      <c r="B557" s="216" t="s">
        <v>53</v>
      </c>
      <c r="C557" s="234"/>
      <c r="D557" s="225">
        <v>5</v>
      </c>
      <c r="E557" s="234">
        <v>5</v>
      </c>
      <c r="F557" s="226"/>
      <c r="G557" s="239"/>
      <c r="H557" s="226"/>
      <c r="I557" s="239"/>
      <c r="J557" s="225"/>
      <c r="K557" s="181"/>
    </row>
    <row r="558" spans="1:11" ht="19.5" customHeight="1" thickBot="1" x14ac:dyDescent="0.3">
      <c r="A558" s="233"/>
      <c r="B558" s="216" t="s">
        <v>78</v>
      </c>
      <c r="C558" s="234"/>
      <c r="D558" s="225">
        <v>150</v>
      </c>
      <c r="E558" s="234">
        <v>150</v>
      </c>
      <c r="F558" s="226"/>
      <c r="G558" s="239"/>
      <c r="H558" s="226"/>
      <c r="I558" s="239"/>
      <c r="J558" s="225"/>
      <c r="K558" s="181"/>
    </row>
    <row r="559" spans="1:11" ht="19.5" customHeight="1" thickBot="1" x14ac:dyDescent="0.3">
      <c r="A559" s="251" t="s">
        <v>47</v>
      </c>
      <c r="B559" s="252"/>
      <c r="C559" s="253">
        <f>155+120+C546+C544</f>
        <v>445</v>
      </c>
      <c r="D559" s="244"/>
      <c r="E559" s="243"/>
      <c r="F559" s="255">
        <f>F555+F547+F546+F544</f>
        <v>26.54</v>
      </c>
      <c r="G559" s="255">
        <f t="shared" ref="G559:J559" si="20">G555+G547+G546+G544</f>
        <v>25.54</v>
      </c>
      <c r="H559" s="255">
        <f t="shared" si="20"/>
        <v>56.430000000000007</v>
      </c>
      <c r="I559" s="255">
        <f t="shared" si="20"/>
        <v>561.70000000000005</v>
      </c>
      <c r="J559" s="255">
        <f t="shared" si="20"/>
        <v>76.95</v>
      </c>
      <c r="K559" s="192"/>
    </row>
    <row r="560" spans="1:11" ht="19.5" customHeight="1" thickBot="1" x14ac:dyDescent="0.3">
      <c r="A560" s="251" t="s">
        <v>101</v>
      </c>
      <c r="B560" s="285"/>
      <c r="C560" s="515">
        <f>C559+C542+C500+C497</f>
        <v>1469</v>
      </c>
      <c r="D560" s="253"/>
      <c r="E560" s="253"/>
      <c r="F560" s="255">
        <f>F559+F542+F500+F497</f>
        <v>49.223299999999995</v>
      </c>
      <c r="G560" s="255">
        <f t="shared" ref="G560:J560" si="21">G559+G542+G500+G497</f>
        <v>50.370599999999996</v>
      </c>
      <c r="H560" s="255">
        <f t="shared" si="21"/>
        <v>184.34973313343329</v>
      </c>
      <c r="I560" s="255">
        <f t="shared" si="21"/>
        <v>1393.0119190404798</v>
      </c>
      <c r="J560" s="255">
        <f t="shared" si="21"/>
        <v>81.490000000000009</v>
      </c>
      <c r="K560" s="205"/>
    </row>
    <row r="561" spans="1:11" ht="19.5" customHeight="1" x14ac:dyDescent="0.25">
      <c r="A561" s="217"/>
      <c r="B561" s="217"/>
      <c r="C561" s="346"/>
      <c r="D561" s="346"/>
      <c r="E561" s="346"/>
      <c r="F561" s="346"/>
      <c r="G561" s="310"/>
      <c r="H561" s="310"/>
      <c r="I561" s="310"/>
      <c r="J561" s="310"/>
      <c r="K561" s="11"/>
    </row>
    <row r="562" spans="1:11" ht="19.5" customHeight="1" thickBot="1" x14ac:dyDescent="0.3">
      <c r="A562" s="217" t="s">
        <v>361</v>
      </c>
      <c r="B562" s="287"/>
      <c r="C562" s="223"/>
      <c r="D562" s="224"/>
      <c r="E562" s="225"/>
      <c r="F562" s="226"/>
      <c r="G562" s="226"/>
      <c r="H562" s="226"/>
      <c r="I562" s="226"/>
      <c r="J562" s="226"/>
      <c r="K562" s="184"/>
    </row>
    <row r="563" spans="1:11" ht="19.5" customHeight="1" x14ac:dyDescent="0.25">
      <c r="A563" s="227" t="s">
        <v>11</v>
      </c>
      <c r="B563" s="228"/>
      <c r="C563" s="229" t="s">
        <v>12</v>
      </c>
      <c r="D563" s="230" t="s">
        <v>13</v>
      </c>
      <c r="E563" s="229" t="s">
        <v>13</v>
      </c>
      <c r="F563" s="541" t="s">
        <v>14</v>
      </c>
      <c r="G563" s="542"/>
      <c r="H563" s="543"/>
      <c r="I563" s="231" t="s">
        <v>15</v>
      </c>
      <c r="J563" s="232" t="s">
        <v>16</v>
      </c>
      <c r="K563" s="186" t="s">
        <v>103</v>
      </c>
    </row>
    <row r="564" spans="1:11" ht="19.5" customHeight="1" thickBot="1" x14ac:dyDescent="0.3">
      <c r="A564" s="233" t="s">
        <v>18</v>
      </c>
      <c r="B564" s="216"/>
      <c r="C564" s="234" t="s">
        <v>19</v>
      </c>
      <c r="D564" s="235" t="s">
        <v>20</v>
      </c>
      <c r="E564" s="234" t="s">
        <v>20</v>
      </c>
      <c r="F564" s="237"/>
      <c r="G564" s="238"/>
      <c r="H564" s="238"/>
      <c r="I564" s="239" t="s">
        <v>226</v>
      </c>
      <c r="J564" s="226"/>
      <c r="K564" s="187" t="s">
        <v>104</v>
      </c>
    </row>
    <row r="565" spans="1:11" ht="19.5" customHeight="1" thickBot="1" x14ac:dyDescent="0.3">
      <c r="A565" s="240"/>
      <c r="B565" s="241"/>
      <c r="C565" s="236"/>
      <c r="D565" s="242" t="s">
        <v>22</v>
      </c>
      <c r="E565" s="242" t="s">
        <v>23</v>
      </c>
      <c r="F565" s="243" t="s">
        <v>24</v>
      </c>
      <c r="G565" s="243" t="s">
        <v>25</v>
      </c>
      <c r="H565" s="244" t="s">
        <v>26</v>
      </c>
      <c r="I565" s="243" t="s">
        <v>27</v>
      </c>
      <c r="J565" s="245" t="s">
        <v>28</v>
      </c>
      <c r="K565" s="188"/>
    </row>
    <row r="566" spans="1:11" ht="19.5" customHeight="1" x14ac:dyDescent="0.25">
      <c r="A566" s="233"/>
      <c r="B566" s="217" t="s">
        <v>29</v>
      </c>
      <c r="C566" s="229"/>
      <c r="D566" s="225"/>
      <c r="E566" s="229"/>
      <c r="F566" s="226"/>
      <c r="G566" s="231"/>
      <c r="H566" s="226"/>
      <c r="I566" s="231"/>
      <c r="J566" s="232"/>
      <c r="K566" s="181"/>
    </row>
    <row r="567" spans="1:11" ht="34.5" customHeight="1" x14ac:dyDescent="0.25">
      <c r="A567" s="300" t="s">
        <v>187</v>
      </c>
      <c r="B567" s="212"/>
      <c r="C567" s="313" t="s">
        <v>323</v>
      </c>
      <c r="D567" s="213"/>
      <c r="E567" s="296"/>
      <c r="F567" s="214">
        <v>5.0849520958083829</v>
      </c>
      <c r="G567" s="279">
        <v>4.7816586826347312</v>
      </c>
      <c r="H567" s="214">
        <v>27.387922155688628</v>
      </c>
      <c r="I567" s="279">
        <v>173.7604790419162</v>
      </c>
      <c r="J567" s="214">
        <v>0.67</v>
      </c>
      <c r="K567" s="181" t="s">
        <v>188</v>
      </c>
    </row>
    <row r="568" spans="1:11" ht="19.5" customHeight="1" x14ac:dyDescent="0.25">
      <c r="A568" s="233"/>
      <c r="B568" s="216" t="s">
        <v>189</v>
      </c>
      <c r="C568" s="313"/>
      <c r="D568" s="213">
        <v>17.5</v>
      </c>
      <c r="E568" s="296">
        <v>17.5</v>
      </c>
      <c r="F568" s="214"/>
      <c r="G568" s="279"/>
      <c r="H568" s="214"/>
      <c r="I568" s="279"/>
      <c r="J568" s="214"/>
      <c r="K568" s="181"/>
    </row>
    <row r="569" spans="1:11" ht="19.5" customHeight="1" x14ac:dyDescent="0.25">
      <c r="A569" s="233"/>
      <c r="B569" s="212" t="s">
        <v>34</v>
      </c>
      <c r="C569" s="313"/>
      <c r="D569" s="213">
        <v>70</v>
      </c>
      <c r="E569" s="296">
        <v>70</v>
      </c>
      <c r="F569" s="214"/>
      <c r="G569" s="279"/>
      <c r="H569" s="214"/>
      <c r="I569" s="279"/>
      <c r="J569" s="214"/>
      <c r="K569" s="181"/>
    </row>
    <row r="570" spans="1:11" ht="19.5" customHeight="1" x14ac:dyDescent="0.25">
      <c r="A570" s="233"/>
      <c r="B570" s="212" t="s">
        <v>35</v>
      </c>
      <c r="C570" s="313"/>
      <c r="D570" s="213">
        <v>53</v>
      </c>
      <c r="E570" s="296">
        <v>53</v>
      </c>
      <c r="F570" s="214"/>
      <c r="G570" s="279"/>
      <c r="H570" s="214"/>
      <c r="I570" s="279"/>
      <c r="J570" s="214"/>
      <c r="K570" s="181"/>
    </row>
    <row r="571" spans="1:11" ht="19.5" customHeight="1" x14ac:dyDescent="0.25">
      <c r="A571" s="233"/>
      <c r="B571" s="212" t="s">
        <v>36</v>
      </c>
      <c r="C571" s="313"/>
      <c r="D571" s="213">
        <v>2</v>
      </c>
      <c r="E571" s="296">
        <v>2</v>
      </c>
      <c r="F571" s="214"/>
      <c r="G571" s="279"/>
      <c r="H571" s="214"/>
      <c r="I571" s="279"/>
      <c r="J571" s="214"/>
      <c r="K571" s="181"/>
    </row>
    <row r="572" spans="1:11" ht="19.5" customHeight="1" x14ac:dyDescent="0.25">
      <c r="A572" s="233"/>
      <c r="B572" s="212" t="s">
        <v>37</v>
      </c>
      <c r="C572" s="313"/>
      <c r="D572" s="213">
        <v>0.4</v>
      </c>
      <c r="E572" s="296">
        <v>0.4</v>
      </c>
      <c r="F572" s="214"/>
      <c r="G572" s="279"/>
      <c r="H572" s="214"/>
      <c r="I572" s="279"/>
      <c r="J572" s="214"/>
      <c r="K572" s="181"/>
    </row>
    <row r="573" spans="1:11" ht="19.5" customHeight="1" x14ac:dyDescent="0.25">
      <c r="A573" s="233"/>
      <c r="B573" s="212" t="s">
        <v>38</v>
      </c>
      <c r="C573" s="313"/>
      <c r="D573" s="213">
        <v>3</v>
      </c>
      <c r="E573" s="296">
        <v>3</v>
      </c>
      <c r="F573" s="214"/>
      <c r="G573" s="279"/>
      <c r="H573" s="214"/>
      <c r="I573" s="279"/>
      <c r="J573" s="214"/>
      <c r="K573" s="181"/>
    </row>
    <row r="574" spans="1:11" ht="40.5" customHeight="1" x14ac:dyDescent="0.25">
      <c r="A574" s="233" t="s">
        <v>39</v>
      </c>
      <c r="B574" s="216"/>
      <c r="C574" s="234" t="s">
        <v>40</v>
      </c>
      <c r="D574" s="234"/>
      <c r="E574" s="234"/>
      <c r="F574" s="247">
        <v>2.8522522522522524</v>
      </c>
      <c r="G574" s="239">
        <v>2.4126126126126128</v>
      </c>
      <c r="H574" s="226">
        <v>5.9868026394721046</v>
      </c>
      <c r="I574" s="239">
        <v>42.673951696147256</v>
      </c>
      <c r="J574" s="225">
        <v>1.17</v>
      </c>
      <c r="K574" s="181" t="s">
        <v>41</v>
      </c>
    </row>
    <row r="575" spans="1:11" ht="19.5" customHeight="1" x14ac:dyDescent="0.25">
      <c r="A575" s="233"/>
      <c r="B575" s="216" t="s">
        <v>42</v>
      </c>
      <c r="C575" s="234"/>
      <c r="D575" s="234">
        <v>2.5</v>
      </c>
      <c r="E575" s="234">
        <v>2.5</v>
      </c>
      <c r="F575" s="235"/>
      <c r="G575" s="234"/>
      <c r="H575" s="225"/>
      <c r="I575" s="234"/>
      <c r="J575" s="225"/>
      <c r="K575" s="181"/>
    </row>
    <row r="576" spans="1:11" ht="19.5" customHeight="1" x14ac:dyDescent="0.25">
      <c r="A576" s="233"/>
      <c r="B576" s="216" t="s">
        <v>36</v>
      </c>
      <c r="C576" s="234"/>
      <c r="D576" s="234">
        <v>6</v>
      </c>
      <c r="E576" s="234">
        <v>6</v>
      </c>
      <c r="F576" s="235"/>
      <c r="G576" s="234"/>
      <c r="H576" s="225"/>
      <c r="I576" s="234"/>
      <c r="J576" s="225"/>
      <c r="K576" s="181"/>
    </row>
    <row r="577" spans="1:12" ht="19.5" customHeight="1" x14ac:dyDescent="0.25">
      <c r="A577" s="235"/>
      <c r="B577" s="216" t="s">
        <v>34</v>
      </c>
      <c r="C577" s="234"/>
      <c r="D577" s="234">
        <v>90</v>
      </c>
      <c r="E577" s="234">
        <v>90</v>
      </c>
      <c r="F577" s="235"/>
      <c r="G577" s="234"/>
      <c r="H577" s="225"/>
      <c r="I577" s="234"/>
      <c r="J577" s="225"/>
      <c r="K577" s="181"/>
    </row>
    <row r="578" spans="1:12" ht="21" customHeight="1" x14ac:dyDescent="0.25">
      <c r="A578" s="235"/>
      <c r="B578" s="216" t="s">
        <v>35</v>
      </c>
      <c r="C578" s="234"/>
      <c r="D578" s="235">
        <v>108</v>
      </c>
      <c r="E578" s="234">
        <v>108</v>
      </c>
      <c r="F578" s="235"/>
      <c r="G578" s="234"/>
      <c r="H578" s="225"/>
      <c r="I578" s="234"/>
      <c r="J578" s="225"/>
      <c r="K578" s="181"/>
    </row>
    <row r="579" spans="1:12" s="403" customFormat="1" ht="28.5" customHeight="1" x14ac:dyDescent="0.25">
      <c r="A579" s="256" t="s">
        <v>112</v>
      </c>
      <c r="B579" s="257"/>
      <c r="C579" s="447" t="s">
        <v>533</v>
      </c>
      <c r="D579" s="261"/>
      <c r="E579" s="258"/>
      <c r="F579" s="266">
        <v>4.55</v>
      </c>
      <c r="G579" s="210">
        <v>7.02</v>
      </c>
      <c r="H579" s="209">
        <v>12.92</v>
      </c>
      <c r="I579" s="266">
        <v>132.83000000000001</v>
      </c>
      <c r="J579" s="210"/>
      <c r="K579" s="470" t="s">
        <v>113</v>
      </c>
      <c r="L579" s="471"/>
    </row>
    <row r="580" spans="1:12" s="403" customFormat="1" ht="19.5" customHeight="1" x14ac:dyDescent="0.25">
      <c r="A580" s="256"/>
      <c r="B580" s="257" t="s">
        <v>46</v>
      </c>
      <c r="C580" s="258"/>
      <c r="D580" s="261">
        <v>25</v>
      </c>
      <c r="E580" s="258">
        <v>25</v>
      </c>
      <c r="F580" s="266"/>
      <c r="G580" s="210"/>
      <c r="H580" s="210"/>
      <c r="I580" s="266"/>
      <c r="J580" s="266"/>
      <c r="K580" s="180"/>
    </row>
    <row r="581" spans="1:12" s="403" customFormat="1" ht="19.5" customHeight="1" x14ac:dyDescent="0.25">
      <c r="A581" s="256"/>
      <c r="B581" s="257" t="s">
        <v>114</v>
      </c>
      <c r="C581" s="258"/>
      <c r="D581" s="261">
        <v>10.199999999999999</v>
      </c>
      <c r="E581" s="258">
        <v>10</v>
      </c>
      <c r="F581" s="266"/>
      <c r="G581" s="210"/>
      <c r="H581" s="210"/>
      <c r="I581" s="266"/>
      <c r="J581" s="266"/>
      <c r="K581" s="180"/>
    </row>
    <row r="582" spans="1:12" s="403" customFormat="1" ht="19.5" customHeight="1" thickBot="1" x14ac:dyDescent="0.3">
      <c r="A582" s="256"/>
      <c r="B582" s="257" t="s">
        <v>38</v>
      </c>
      <c r="C582" s="258"/>
      <c r="D582" s="261">
        <v>5</v>
      </c>
      <c r="E582" s="258">
        <v>5</v>
      </c>
      <c r="F582" s="266" t="s">
        <v>9</v>
      </c>
      <c r="G582" s="210"/>
      <c r="H582" s="210"/>
      <c r="I582" s="266"/>
      <c r="J582" s="266"/>
      <c r="K582" s="180"/>
    </row>
    <row r="583" spans="1:12" ht="19.5" customHeight="1" thickBot="1" x14ac:dyDescent="0.3">
      <c r="A583" s="251" t="s">
        <v>47</v>
      </c>
      <c r="B583" s="252"/>
      <c r="C583" s="253">
        <f>25+15+186+143</f>
        <v>369</v>
      </c>
      <c r="D583" s="271"/>
      <c r="E583" s="242"/>
      <c r="F583" s="255">
        <f>F567+F574+F579</f>
        <v>12.487204348060637</v>
      </c>
      <c r="G583" s="255">
        <f t="shared" ref="G583:J583" si="22">G567+G574+G579</f>
        <v>14.214271295247343</v>
      </c>
      <c r="H583" s="255">
        <f t="shared" si="22"/>
        <v>46.294724795160732</v>
      </c>
      <c r="I583" s="255">
        <f>I567+I574+I579</f>
        <v>349.26443073806342</v>
      </c>
      <c r="J583" s="255">
        <f t="shared" si="22"/>
        <v>1.8399999999999999</v>
      </c>
      <c r="K583" s="192"/>
    </row>
    <row r="584" spans="1:12" ht="19.5" customHeight="1" x14ac:dyDescent="0.25">
      <c r="A584" s="227"/>
      <c r="B584" s="246" t="s">
        <v>48</v>
      </c>
      <c r="C584" s="294"/>
      <c r="D584" s="311"/>
      <c r="E584" s="229"/>
      <c r="F584" s="232"/>
      <c r="G584" s="231"/>
      <c r="H584" s="232"/>
      <c r="I584" s="231"/>
      <c r="J584" s="232"/>
      <c r="K584" s="190"/>
    </row>
    <row r="585" spans="1:12" ht="19.5" customHeight="1" thickBot="1" x14ac:dyDescent="0.3">
      <c r="A585" s="233" t="s">
        <v>49</v>
      </c>
      <c r="B585" s="216"/>
      <c r="C585" s="234">
        <v>100</v>
      </c>
      <c r="D585" s="225">
        <v>100</v>
      </c>
      <c r="E585" s="234">
        <v>100</v>
      </c>
      <c r="F585" s="226">
        <v>0.4</v>
      </c>
      <c r="G585" s="239">
        <v>0.4</v>
      </c>
      <c r="H585" s="226">
        <v>9.8000000000000007</v>
      </c>
      <c r="I585" s="239">
        <v>47</v>
      </c>
      <c r="J585" s="226">
        <v>10</v>
      </c>
      <c r="K585" s="193" t="s">
        <v>326</v>
      </c>
    </row>
    <row r="586" spans="1:12" ht="19.5" customHeight="1" thickBot="1" x14ac:dyDescent="0.3">
      <c r="A586" s="251" t="s">
        <v>47</v>
      </c>
      <c r="B586" s="252"/>
      <c r="C586" s="253">
        <v>100</v>
      </c>
      <c r="D586" s="271"/>
      <c r="E586" s="242"/>
      <c r="F586" s="272">
        <f>F585</f>
        <v>0.4</v>
      </c>
      <c r="G586" s="255">
        <f>G585</f>
        <v>0.4</v>
      </c>
      <c r="H586" s="272">
        <f>H585</f>
        <v>9.8000000000000007</v>
      </c>
      <c r="I586" s="255">
        <f>I585</f>
        <v>47</v>
      </c>
      <c r="J586" s="272">
        <f>J585</f>
        <v>10</v>
      </c>
      <c r="K586" s="192"/>
    </row>
    <row r="587" spans="1:12" ht="19.5" customHeight="1" x14ac:dyDescent="0.25">
      <c r="A587" s="233"/>
      <c r="B587" s="217" t="s">
        <v>51</v>
      </c>
      <c r="C587" s="250"/>
      <c r="D587" s="225"/>
      <c r="E587" s="234"/>
      <c r="F587" s="226"/>
      <c r="G587" s="231"/>
      <c r="H587" s="226"/>
      <c r="I587" s="231"/>
      <c r="J587" s="226"/>
      <c r="K587" s="204"/>
    </row>
    <row r="588" spans="1:12" s="411" customFormat="1" ht="31.5" customHeight="1" x14ac:dyDescent="0.25">
      <c r="A588" s="464" t="s">
        <v>381</v>
      </c>
      <c r="B588" s="472"/>
      <c r="C588" s="258">
        <v>40</v>
      </c>
      <c r="D588" s="446"/>
      <c r="E588" s="473"/>
      <c r="F588" s="473">
        <v>0.56999999999999995</v>
      </c>
      <c r="G588" s="473">
        <v>2.44</v>
      </c>
      <c r="H588" s="474">
        <v>3.34</v>
      </c>
      <c r="I588" s="473">
        <v>37.56</v>
      </c>
      <c r="J588" s="474"/>
      <c r="K588" s="482" t="s">
        <v>382</v>
      </c>
    </row>
    <row r="589" spans="1:12" s="411" customFormat="1" ht="19.5" customHeight="1" x14ac:dyDescent="0.25">
      <c r="A589" s="464"/>
      <c r="B589" s="472" t="s">
        <v>126</v>
      </c>
      <c r="C589" s="258"/>
      <c r="D589" s="446">
        <v>48.64</v>
      </c>
      <c r="E589" s="473">
        <v>38</v>
      </c>
      <c r="F589" s="473"/>
      <c r="G589" s="474"/>
      <c r="H589" s="473"/>
      <c r="I589" s="474"/>
      <c r="J589" s="258"/>
      <c r="K589" s="483"/>
    </row>
    <row r="590" spans="1:12" s="411" customFormat="1" ht="19.5" customHeight="1" x14ac:dyDescent="0.25">
      <c r="A590" s="464"/>
      <c r="B590" s="472" t="s">
        <v>73</v>
      </c>
      <c r="C590" s="258"/>
      <c r="D590" s="446">
        <v>2.4</v>
      </c>
      <c r="E590" s="473">
        <v>2.4</v>
      </c>
      <c r="F590" s="473"/>
      <c r="G590" s="474"/>
      <c r="H590" s="473"/>
      <c r="I590" s="474"/>
      <c r="J590" s="258"/>
      <c r="K590" s="483"/>
    </row>
    <row r="591" spans="1:12" ht="48.75" customHeight="1" x14ac:dyDescent="0.25">
      <c r="A591" s="300" t="s">
        <v>415</v>
      </c>
      <c r="B591" s="216"/>
      <c r="C591" s="250" t="s">
        <v>206</v>
      </c>
      <c r="D591" s="295"/>
      <c r="E591" s="307"/>
      <c r="F591" s="315">
        <v>2.13</v>
      </c>
      <c r="G591" s="316">
        <v>2.75</v>
      </c>
      <c r="H591" s="317">
        <v>11.28</v>
      </c>
      <c r="I591" s="316">
        <v>86.55</v>
      </c>
      <c r="J591" s="330">
        <v>3.5</v>
      </c>
      <c r="K591" s="181" t="s">
        <v>362</v>
      </c>
    </row>
    <row r="592" spans="1:12" ht="19.5" customHeight="1" x14ac:dyDescent="0.25">
      <c r="A592" s="233"/>
      <c r="B592" s="216" t="s">
        <v>121</v>
      </c>
      <c r="C592" s="250"/>
      <c r="D592" s="234">
        <v>66.599999999999994</v>
      </c>
      <c r="E592" s="225">
        <v>50</v>
      </c>
      <c r="F592" s="247"/>
      <c r="G592" s="239"/>
      <c r="H592" s="226"/>
      <c r="I592" s="239"/>
      <c r="J592" s="248"/>
      <c r="K592" s="181"/>
    </row>
    <row r="593" spans="1:11" ht="19.5" customHeight="1" x14ac:dyDescent="0.25">
      <c r="A593" s="233"/>
      <c r="B593" s="216" t="s">
        <v>65</v>
      </c>
      <c r="C593" s="250"/>
      <c r="D593" s="234">
        <v>7.5</v>
      </c>
      <c r="E593" s="225">
        <v>6</v>
      </c>
      <c r="F593" s="247"/>
      <c r="G593" s="239"/>
      <c r="H593" s="226"/>
      <c r="I593" s="239"/>
      <c r="J593" s="248"/>
      <c r="K593" s="181"/>
    </row>
    <row r="594" spans="1:11" ht="19.5" customHeight="1" x14ac:dyDescent="0.25">
      <c r="A594" s="233"/>
      <c r="B594" s="216" t="s">
        <v>59</v>
      </c>
      <c r="C594" s="250"/>
      <c r="D594" s="234">
        <v>7.2</v>
      </c>
      <c r="E594" s="225">
        <v>6</v>
      </c>
      <c r="F594" s="247"/>
      <c r="G594" s="239"/>
      <c r="H594" s="226"/>
      <c r="I594" s="239"/>
      <c r="J594" s="248"/>
      <c r="K594" s="181"/>
    </row>
    <row r="595" spans="1:11" ht="19.5" customHeight="1" x14ac:dyDescent="0.25">
      <c r="A595" s="233"/>
      <c r="B595" s="216" t="s">
        <v>67</v>
      </c>
      <c r="C595" s="250"/>
      <c r="D595" s="234">
        <v>1.5</v>
      </c>
      <c r="E595" s="225">
        <v>1.5</v>
      </c>
      <c r="F595" s="247"/>
      <c r="G595" s="239"/>
      <c r="H595" s="226"/>
      <c r="I595" s="239"/>
      <c r="J595" s="248"/>
      <c r="K595" s="181"/>
    </row>
    <row r="596" spans="1:11" ht="19.5" customHeight="1" x14ac:dyDescent="0.25">
      <c r="A596" s="233"/>
      <c r="B596" s="216" t="s">
        <v>37</v>
      </c>
      <c r="C596" s="250"/>
      <c r="D596" s="234">
        <v>0.5</v>
      </c>
      <c r="E596" s="225">
        <v>0.5</v>
      </c>
      <c r="F596" s="247"/>
      <c r="G596" s="239"/>
      <c r="H596" s="226"/>
      <c r="I596" s="239"/>
      <c r="J596" s="248"/>
      <c r="K596" s="181"/>
    </row>
    <row r="597" spans="1:11" ht="19.5" customHeight="1" x14ac:dyDescent="0.25">
      <c r="A597" s="233"/>
      <c r="B597" s="216" t="s">
        <v>213</v>
      </c>
      <c r="C597" s="250"/>
      <c r="D597" s="234">
        <v>112.5</v>
      </c>
      <c r="E597" s="225">
        <v>112.5</v>
      </c>
      <c r="F597" s="247"/>
      <c r="G597" s="239"/>
      <c r="H597" s="226"/>
      <c r="I597" s="239"/>
      <c r="J597" s="248"/>
      <c r="K597" s="181"/>
    </row>
    <row r="598" spans="1:11" ht="19.5" customHeight="1" x14ac:dyDescent="0.25">
      <c r="A598" s="233"/>
      <c r="B598" s="216" t="s">
        <v>252</v>
      </c>
      <c r="C598" s="250"/>
      <c r="D598" s="234"/>
      <c r="E598" s="225">
        <v>15</v>
      </c>
      <c r="F598" s="247"/>
      <c r="G598" s="239"/>
      <c r="H598" s="226"/>
      <c r="I598" s="239"/>
      <c r="J598" s="248"/>
      <c r="K598" s="181"/>
    </row>
    <row r="599" spans="1:11" ht="19.5" customHeight="1" x14ac:dyDescent="0.25">
      <c r="A599" s="233"/>
      <c r="B599" s="216" t="s">
        <v>147</v>
      </c>
      <c r="C599" s="250"/>
      <c r="D599" s="234">
        <v>4.5999999999999996</v>
      </c>
      <c r="E599" s="225">
        <v>4.5999999999999996</v>
      </c>
      <c r="F599" s="247"/>
      <c r="G599" s="239"/>
      <c r="H599" s="226"/>
      <c r="I599" s="239"/>
      <c r="J599" s="248"/>
      <c r="K599" s="181"/>
    </row>
    <row r="600" spans="1:11" ht="19.5" customHeight="1" x14ac:dyDescent="0.25">
      <c r="A600" s="233"/>
      <c r="B600" s="216" t="s">
        <v>38</v>
      </c>
      <c r="C600" s="250"/>
      <c r="D600" s="234">
        <v>0.5</v>
      </c>
      <c r="E600" s="225">
        <v>0.5</v>
      </c>
      <c r="F600" s="247"/>
      <c r="G600" s="239"/>
      <c r="H600" s="226"/>
      <c r="I600" s="239"/>
      <c r="J600" s="248"/>
      <c r="K600" s="181"/>
    </row>
    <row r="601" spans="1:11" ht="19.5" customHeight="1" x14ac:dyDescent="0.25">
      <c r="A601" s="233"/>
      <c r="B601" s="216" t="s">
        <v>208</v>
      </c>
      <c r="C601" s="250"/>
      <c r="D601" s="234">
        <v>1.6</v>
      </c>
      <c r="E601" s="225">
        <v>1.32</v>
      </c>
      <c r="F601" s="247"/>
      <c r="G601" s="239"/>
      <c r="H601" s="226"/>
      <c r="I601" s="239"/>
      <c r="J601" s="248"/>
      <c r="K601" s="181"/>
    </row>
    <row r="602" spans="1:11" ht="19.5" customHeight="1" x14ac:dyDescent="0.25">
      <c r="A602" s="233"/>
      <c r="B602" s="216" t="s">
        <v>78</v>
      </c>
      <c r="C602" s="250"/>
      <c r="D602" s="234">
        <v>7.3</v>
      </c>
      <c r="E602" s="225">
        <v>7.3</v>
      </c>
      <c r="F602" s="247"/>
      <c r="G602" s="239"/>
      <c r="H602" s="226"/>
      <c r="I602" s="239"/>
      <c r="J602" s="248"/>
      <c r="K602" s="181"/>
    </row>
    <row r="603" spans="1:11" ht="19.5" customHeight="1" x14ac:dyDescent="0.25">
      <c r="A603" s="233"/>
      <c r="B603" s="216" t="s">
        <v>220</v>
      </c>
      <c r="C603" s="250"/>
      <c r="D603" s="234">
        <v>0.1</v>
      </c>
      <c r="E603" s="225">
        <v>0.1</v>
      </c>
      <c r="F603" s="247"/>
      <c r="G603" s="239"/>
      <c r="H603" s="226"/>
      <c r="I603" s="239"/>
      <c r="J603" s="248"/>
      <c r="K603" s="181"/>
    </row>
    <row r="604" spans="1:11" ht="19.5" customHeight="1" x14ac:dyDescent="0.25">
      <c r="A604" s="233"/>
      <c r="B604" s="216" t="s">
        <v>221</v>
      </c>
      <c r="C604" s="250"/>
      <c r="D604" s="234"/>
      <c r="E604" s="225">
        <v>13.5</v>
      </c>
      <c r="F604" s="247"/>
      <c r="G604" s="239"/>
      <c r="H604" s="226"/>
      <c r="I604" s="239"/>
      <c r="J604" s="248"/>
      <c r="K604" s="181"/>
    </row>
    <row r="605" spans="1:11" ht="19.5" customHeight="1" x14ac:dyDescent="0.25">
      <c r="A605" s="233"/>
      <c r="B605" s="216" t="s">
        <v>253</v>
      </c>
      <c r="C605" s="250"/>
      <c r="D605" s="234"/>
      <c r="E605" s="225">
        <v>15</v>
      </c>
      <c r="F605" s="247"/>
      <c r="G605" s="239"/>
      <c r="H605" s="226"/>
      <c r="I605" s="239"/>
      <c r="J605" s="248"/>
      <c r="K605" s="181"/>
    </row>
    <row r="606" spans="1:11" ht="39.75" customHeight="1" x14ac:dyDescent="0.25">
      <c r="A606" s="233" t="s">
        <v>416</v>
      </c>
      <c r="B606" s="216"/>
      <c r="C606" s="234" t="s">
        <v>363</v>
      </c>
      <c r="D606" s="226"/>
      <c r="E606" s="239"/>
      <c r="F606" s="226">
        <v>10.16</v>
      </c>
      <c r="G606" s="239">
        <v>6.05</v>
      </c>
      <c r="H606" s="226">
        <v>2.04</v>
      </c>
      <c r="I606" s="239">
        <v>102.23</v>
      </c>
      <c r="J606" s="226">
        <v>1.64</v>
      </c>
      <c r="K606" s="181" t="s">
        <v>255</v>
      </c>
    </row>
    <row r="607" spans="1:11" ht="19.5" customHeight="1" x14ac:dyDescent="0.25">
      <c r="A607" s="233"/>
      <c r="B607" s="9" t="s">
        <v>417</v>
      </c>
      <c r="C607" s="234"/>
      <c r="D607" s="226">
        <v>42</v>
      </c>
      <c r="E607" s="239">
        <v>42</v>
      </c>
      <c r="F607" s="226"/>
      <c r="G607" s="239"/>
      <c r="H607" s="226"/>
      <c r="I607" s="239"/>
      <c r="J607" s="226"/>
      <c r="K607" s="181"/>
    </row>
    <row r="608" spans="1:11" ht="19.5" customHeight="1" x14ac:dyDescent="0.25">
      <c r="A608" s="233"/>
      <c r="B608" s="216" t="s">
        <v>220</v>
      </c>
      <c r="C608" s="234"/>
      <c r="D608" s="226">
        <v>0.3</v>
      </c>
      <c r="E608" s="239">
        <v>0.3</v>
      </c>
      <c r="F608" s="226"/>
      <c r="G608" s="239"/>
      <c r="H608" s="226"/>
      <c r="I608" s="239"/>
      <c r="J608" s="226"/>
      <c r="K608" s="181"/>
    </row>
    <row r="609" spans="1:11" ht="27.75" customHeight="1" x14ac:dyDescent="0.25">
      <c r="A609" s="233"/>
      <c r="B609" s="9" t="s">
        <v>407</v>
      </c>
      <c r="C609" s="234"/>
      <c r="D609" s="226"/>
      <c r="E609" s="239">
        <v>30</v>
      </c>
      <c r="F609" s="226"/>
      <c r="G609" s="239"/>
      <c r="H609" s="226"/>
      <c r="I609" s="239"/>
      <c r="J609" s="226"/>
      <c r="K609" s="181"/>
    </row>
    <row r="610" spans="1:11" ht="19.5" customHeight="1" x14ac:dyDescent="0.25">
      <c r="A610" s="233"/>
      <c r="B610" s="216" t="s">
        <v>52</v>
      </c>
      <c r="C610" s="234"/>
      <c r="D610" s="226">
        <v>13.13</v>
      </c>
      <c r="E610" s="239">
        <v>10.5</v>
      </c>
      <c r="F610" s="226"/>
      <c r="G610" s="239"/>
      <c r="H610" s="226"/>
      <c r="I610" s="239"/>
      <c r="J610" s="226"/>
      <c r="K610" s="181"/>
    </row>
    <row r="611" spans="1:11" ht="19.5" customHeight="1" x14ac:dyDescent="0.25">
      <c r="A611" s="233"/>
      <c r="B611" s="216" t="s">
        <v>59</v>
      </c>
      <c r="C611" s="234"/>
      <c r="D611" s="226">
        <v>6.36</v>
      </c>
      <c r="E611" s="239">
        <v>5.3</v>
      </c>
      <c r="F611" s="226"/>
      <c r="G611" s="239"/>
      <c r="H611" s="226"/>
      <c r="I611" s="239"/>
      <c r="J611" s="226"/>
      <c r="K611" s="181"/>
    </row>
    <row r="612" spans="1:11" ht="19.5" customHeight="1" x14ac:dyDescent="0.25">
      <c r="A612" s="233"/>
      <c r="B612" s="216" t="s">
        <v>230</v>
      </c>
      <c r="C612" s="234"/>
      <c r="D612" s="226">
        <v>0.9</v>
      </c>
      <c r="E612" s="239">
        <v>0.9</v>
      </c>
      <c r="F612" s="226"/>
      <c r="G612" s="239"/>
      <c r="H612" s="226"/>
      <c r="I612" s="239"/>
      <c r="J612" s="226"/>
      <c r="K612" s="181"/>
    </row>
    <row r="613" spans="1:11" ht="19.5" customHeight="1" x14ac:dyDescent="0.25">
      <c r="A613" s="233"/>
      <c r="B613" s="211" t="s">
        <v>73</v>
      </c>
      <c r="C613" s="234"/>
      <c r="D613" s="226">
        <v>2</v>
      </c>
      <c r="E613" s="239">
        <v>2</v>
      </c>
      <c r="F613" s="226"/>
      <c r="G613" s="239"/>
      <c r="H613" s="226"/>
      <c r="I613" s="239"/>
      <c r="J613" s="226"/>
      <c r="K613" s="181"/>
    </row>
    <row r="614" spans="1:11" ht="19.5" customHeight="1" x14ac:dyDescent="0.25">
      <c r="A614" s="233"/>
      <c r="B614" s="216" t="s">
        <v>145</v>
      </c>
      <c r="C614" s="234"/>
      <c r="D614" s="226">
        <v>22.5</v>
      </c>
      <c r="E614" s="239">
        <v>22.5</v>
      </c>
      <c r="F614" s="226"/>
      <c r="G614" s="239"/>
      <c r="H614" s="226"/>
      <c r="I614" s="239"/>
      <c r="J614" s="226"/>
      <c r="K614" s="181"/>
    </row>
    <row r="615" spans="1:11" ht="19.5" customHeight="1" x14ac:dyDescent="0.25">
      <c r="A615" s="233"/>
      <c r="B615" s="216" t="s">
        <v>147</v>
      </c>
      <c r="C615" s="234"/>
      <c r="D615" s="226">
        <v>1.5</v>
      </c>
      <c r="E615" s="239">
        <v>1.5</v>
      </c>
      <c r="F615" s="226"/>
      <c r="G615" s="239"/>
      <c r="H615" s="226"/>
      <c r="I615" s="239"/>
      <c r="J615" s="226"/>
      <c r="K615" s="181"/>
    </row>
    <row r="616" spans="1:11" ht="51.75" customHeight="1" x14ac:dyDescent="0.25">
      <c r="A616" s="2" t="s">
        <v>566</v>
      </c>
      <c r="B616" s="140"/>
      <c r="C616" s="20" t="s">
        <v>567</v>
      </c>
      <c r="D616" s="6"/>
      <c r="E616" s="5"/>
      <c r="F616" s="6">
        <v>7.43</v>
      </c>
      <c r="G616" s="5">
        <v>3.56</v>
      </c>
      <c r="H616" s="6">
        <v>22.43</v>
      </c>
      <c r="I616" s="5">
        <v>150.6</v>
      </c>
      <c r="J616" s="6"/>
      <c r="K616" s="1" t="s">
        <v>569</v>
      </c>
    </row>
    <row r="617" spans="1:11" ht="19.5" customHeight="1" x14ac:dyDescent="0.25">
      <c r="A617" s="233"/>
      <c r="B617" s="216" t="s">
        <v>568</v>
      </c>
      <c r="C617" s="234"/>
      <c r="D617" s="226">
        <v>35.700000000000003</v>
      </c>
      <c r="E617" s="239">
        <v>35</v>
      </c>
      <c r="F617" s="226"/>
      <c r="G617" s="239"/>
      <c r="H617" s="226"/>
      <c r="I617" s="239"/>
      <c r="J617" s="226"/>
      <c r="K617" s="206"/>
    </row>
    <row r="618" spans="1:11" ht="19.5" customHeight="1" x14ac:dyDescent="0.25">
      <c r="A618" s="233"/>
      <c r="B618" s="216" t="s">
        <v>121</v>
      </c>
      <c r="C618" s="234"/>
      <c r="D618" s="226">
        <v>51.1</v>
      </c>
      <c r="E618" s="239">
        <v>38.4</v>
      </c>
      <c r="F618" s="226"/>
      <c r="G618" s="239"/>
      <c r="H618" s="226"/>
      <c r="I618" s="239"/>
      <c r="J618" s="226"/>
      <c r="K618" s="206"/>
    </row>
    <row r="619" spans="1:11" ht="19.5" customHeight="1" x14ac:dyDescent="0.25">
      <c r="A619" s="233"/>
      <c r="B619" s="216" t="s">
        <v>94</v>
      </c>
      <c r="C619" s="234"/>
      <c r="D619" s="226">
        <v>19.2</v>
      </c>
      <c r="E619" s="239">
        <v>18</v>
      </c>
      <c r="F619" s="226"/>
      <c r="G619" s="239"/>
      <c r="H619" s="226"/>
      <c r="I619" s="239"/>
      <c r="J619" s="226"/>
      <c r="K619" s="181"/>
    </row>
    <row r="620" spans="1:11" ht="19.5" customHeight="1" x14ac:dyDescent="0.25">
      <c r="A620" s="233"/>
      <c r="B620" s="216" t="s">
        <v>222</v>
      </c>
      <c r="C620" s="234"/>
      <c r="D620" s="226">
        <v>0.3</v>
      </c>
      <c r="E620" s="239">
        <v>0.3</v>
      </c>
      <c r="F620" s="226"/>
      <c r="G620" s="239"/>
      <c r="H620" s="226"/>
      <c r="I620" s="239"/>
      <c r="J620" s="226"/>
      <c r="K620" s="181"/>
    </row>
    <row r="621" spans="1:11" ht="19.5" customHeight="1" x14ac:dyDescent="0.25">
      <c r="A621" s="233"/>
      <c r="B621" s="216" t="s">
        <v>148</v>
      </c>
      <c r="C621" s="234"/>
      <c r="D621" s="226">
        <v>3</v>
      </c>
      <c r="E621" s="239">
        <v>3</v>
      </c>
      <c r="F621" s="239"/>
      <c r="G621" s="239"/>
      <c r="H621" s="226"/>
      <c r="I621" s="239"/>
      <c r="J621" s="226"/>
      <c r="K621" s="181"/>
    </row>
    <row r="622" spans="1:11" ht="19.5" customHeight="1" x14ac:dyDescent="0.25">
      <c r="A622" s="256" t="s">
        <v>137</v>
      </c>
      <c r="B622" s="257"/>
      <c r="C622" s="261">
        <v>150</v>
      </c>
      <c r="D622" s="210"/>
      <c r="E622" s="266"/>
      <c r="F622" s="210">
        <v>0.12</v>
      </c>
      <c r="G622" s="209">
        <v>0.12</v>
      </c>
      <c r="H622" s="266">
        <v>11</v>
      </c>
      <c r="I622" s="210">
        <v>46.05</v>
      </c>
      <c r="J622" s="209">
        <v>0.68</v>
      </c>
      <c r="K622" s="180" t="s">
        <v>379</v>
      </c>
    </row>
    <row r="623" spans="1:11" ht="19.5" customHeight="1" x14ac:dyDescent="0.25">
      <c r="A623" s="269"/>
      <c r="B623" s="216" t="s">
        <v>139</v>
      </c>
      <c r="C623" s="234"/>
      <c r="D623" s="226">
        <v>27.4</v>
      </c>
      <c r="E623" s="239">
        <v>24</v>
      </c>
      <c r="F623" s="225"/>
      <c r="G623" s="234"/>
      <c r="H623" s="225"/>
      <c r="I623" s="268"/>
      <c r="J623" s="225"/>
      <c r="K623" s="181"/>
    </row>
    <row r="624" spans="1:11" ht="19.5" customHeight="1" x14ac:dyDescent="0.25">
      <c r="A624" s="269"/>
      <c r="B624" s="216" t="s">
        <v>340</v>
      </c>
      <c r="C624" s="234"/>
      <c r="D624" s="226">
        <v>5</v>
      </c>
      <c r="E624" s="239">
        <v>5</v>
      </c>
      <c r="F624" s="225"/>
      <c r="G624" s="234"/>
      <c r="H624" s="225"/>
      <c r="I624" s="268"/>
      <c r="J624" s="225"/>
      <c r="K624" s="181"/>
    </row>
    <row r="625" spans="1:11" ht="19.5" customHeight="1" x14ac:dyDescent="0.25">
      <c r="A625" s="269"/>
      <c r="B625" s="216" t="s">
        <v>78</v>
      </c>
      <c r="C625" s="234"/>
      <c r="D625" s="226">
        <v>153</v>
      </c>
      <c r="E625" s="239">
        <v>153</v>
      </c>
      <c r="F625" s="225"/>
      <c r="G625" s="234"/>
      <c r="H625" s="225"/>
      <c r="I625" s="268"/>
      <c r="J625" s="225"/>
      <c r="K625" s="181"/>
    </row>
    <row r="626" spans="1:11" ht="33.75" customHeight="1" thickBot="1" x14ac:dyDescent="0.3">
      <c r="A626" s="233" t="s">
        <v>80</v>
      </c>
      <c r="B626" s="216"/>
      <c r="C626" s="234">
        <v>35</v>
      </c>
      <c r="D626" s="225">
        <v>35</v>
      </c>
      <c r="E626" s="234">
        <v>35</v>
      </c>
      <c r="F626" s="226">
        <v>2.31</v>
      </c>
      <c r="G626" s="270">
        <v>0.42</v>
      </c>
      <c r="H626" s="226">
        <v>13.860000000000001</v>
      </c>
      <c r="I626" s="270">
        <v>69.3</v>
      </c>
      <c r="J626" s="225"/>
      <c r="K626" s="196" t="s">
        <v>81</v>
      </c>
    </row>
    <row r="627" spans="1:11" ht="19.5" customHeight="1" thickBot="1" x14ac:dyDescent="0.3">
      <c r="A627" s="251" t="s">
        <v>47</v>
      </c>
      <c r="B627" s="252"/>
      <c r="C627" s="253">
        <f>C626+C622+123+60+150+C588</f>
        <v>558</v>
      </c>
      <c r="D627" s="271"/>
      <c r="E627" s="242"/>
      <c r="F627" s="255">
        <f>F588+F591+F606+F616+F622+F626</f>
        <v>22.72</v>
      </c>
      <c r="G627" s="255">
        <f>G588+G591+G606+G616+G622+G626</f>
        <v>15.339999999999998</v>
      </c>
      <c r="H627" s="255">
        <f>H588+H591+H606+H616+H622+H626</f>
        <v>63.95</v>
      </c>
      <c r="I627" s="255">
        <f>I588+I591+I606+I616+I622+I626</f>
        <v>492.29</v>
      </c>
      <c r="J627" s="255">
        <f>J588+J591+J606+J616+J622+J626</f>
        <v>5.8199999999999994</v>
      </c>
      <c r="K627" s="192"/>
    </row>
    <row r="628" spans="1:11" ht="38.25" customHeight="1" x14ac:dyDescent="0.25">
      <c r="A628" s="216"/>
      <c r="B628" s="273" t="s">
        <v>595</v>
      </c>
      <c r="C628" s="234"/>
      <c r="D628" s="225"/>
      <c r="E628" s="234"/>
      <c r="F628" s="226"/>
      <c r="G628" s="231"/>
      <c r="H628" s="226"/>
      <c r="I628" s="231"/>
      <c r="J628" s="226"/>
      <c r="K628" s="181"/>
    </row>
    <row r="629" spans="1:11" ht="19.5" customHeight="1" x14ac:dyDescent="0.25">
      <c r="A629" s="233" t="s">
        <v>82</v>
      </c>
      <c r="B629" s="216"/>
      <c r="C629" s="234">
        <v>150</v>
      </c>
      <c r="D629" s="225"/>
      <c r="E629" s="234"/>
      <c r="F629" s="226">
        <v>4.3499999999999996</v>
      </c>
      <c r="G629" s="239">
        <v>3.75</v>
      </c>
      <c r="H629" s="226">
        <v>6</v>
      </c>
      <c r="I629" s="239">
        <v>75</v>
      </c>
      <c r="J629" s="225">
        <v>1.05</v>
      </c>
      <c r="K629" s="181" t="s">
        <v>238</v>
      </c>
    </row>
    <row r="630" spans="1:11" ht="19.5" customHeight="1" x14ac:dyDescent="0.25">
      <c r="A630" s="216" t="s">
        <v>256</v>
      </c>
      <c r="B630" s="216" t="s">
        <v>85</v>
      </c>
      <c r="C630" s="234"/>
      <c r="D630" s="225">
        <v>155</v>
      </c>
      <c r="E630" s="234">
        <v>150</v>
      </c>
      <c r="F630" s="225"/>
      <c r="G630" s="234"/>
      <c r="H630" s="225"/>
      <c r="I630" s="234"/>
      <c r="J630" s="225"/>
      <c r="K630" s="181"/>
    </row>
    <row r="631" spans="1:11" s="403" customFormat="1" ht="37.5" customHeight="1" thickBot="1" x14ac:dyDescent="0.3">
      <c r="A631" s="257" t="s">
        <v>257</v>
      </c>
      <c r="B631" s="257" t="s">
        <v>570</v>
      </c>
      <c r="C631" s="258">
        <v>35</v>
      </c>
      <c r="D631" s="446">
        <v>35</v>
      </c>
      <c r="E631" s="258">
        <v>35</v>
      </c>
      <c r="F631" s="446">
        <v>4.2</v>
      </c>
      <c r="G631" s="258">
        <v>2.0649999999999999</v>
      </c>
      <c r="H631" s="446">
        <v>26.25</v>
      </c>
      <c r="I631" s="258">
        <v>128.1</v>
      </c>
      <c r="J631" s="446">
        <v>0</v>
      </c>
      <c r="K631" s="518" t="s">
        <v>571</v>
      </c>
    </row>
    <row r="632" spans="1:11" s="530" customFormat="1" ht="44.25" customHeight="1" x14ac:dyDescent="0.25">
      <c r="A632" s="522" t="s">
        <v>572</v>
      </c>
      <c r="B632" s="523"/>
      <c r="C632" s="524" t="s">
        <v>360</v>
      </c>
      <c r="D632" s="525"/>
      <c r="E632" s="526"/>
      <c r="F632" s="527">
        <v>5.85</v>
      </c>
      <c r="G632" s="528">
        <v>2.97</v>
      </c>
      <c r="H632" s="527">
        <v>2.2799999999999998</v>
      </c>
      <c r="I632" s="528">
        <v>63</v>
      </c>
      <c r="J632" s="527"/>
      <c r="K632" s="529" t="s">
        <v>574</v>
      </c>
    </row>
    <row r="633" spans="1:11" s="530" customFormat="1" ht="19.5" customHeight="1" x14ac:dyDescent="0.25">
      <c r="A633" s="522"/>
      <c r="B633" s="531" t="s">
        <v>573</v>
      </c>
      <c r="C633" s="524"/>
      <c r="D633" s="525">
        <v>68.5</v>
      </c>
      <c r="E633" s="526">
        <v>50</v>
      </c>
      <c r="F633" s="527"/>
      <c r="G633" s="528"/>
      <c r="H633" s="527"/>
      <c r="I633" s="528"/>
      <c r="J633" s="527"/>
      <c r="K633" s="529"/>
    </row>
    <row r="634" spans="1:11" s="530" customFormat="1" ht="19.5" customHeight="1" x14ac:dyDescent="0.25">
      <c r="A634" s="522"/>
      <c r="B634" s="531" t="s">
        <v>181</v>
      </c>
      <c r="C634" s="524"/>
      <c r="D634" s="525">
        <v>15</v>
      </c>
      <c r="E634" s="526">
        <v>15</v>
      </c>
      <c r="F634" s="527"/>
      <c r="G634" s="528"/>
      <c r="H634" s="527"/>
      <c r="I634" s="528"/>
      <c r="J634" s="527"/>
      <c r="K634" s="529"/>
    </row>
    <row r="635" spans="1:11" s="530" customFormat="1" ht="19.5" customHeight="1" x14ac:dyDescent="0.25">
      <c r="A635" s="522"/>
      <c r="B635" s="531" t="s">
        <v>52</v>
      </c>
      <c r="C635" s="524"/>
      <c r="D635" s="527">
        <v>10</v>
      </c>
      <c r="E635" s="526">
        <v>8</v>
      </c>
      <c r="F635" s="527"/>
      <c r="G635" s="528"/>
      <c r="H635" s="527"/>
      <c r="I635" s="528"/>
      <c r="J635" s="527"/>
      <c r="K635" s="529"/>
    </row>
    <row r="636" spans="1:11" s="530" customFormat="1" ht="19.5" customHeight="1" x14ac:dyDescent="0.25">
      <c r="A636" s="522"/>
      <c r="B636" s="531" t="s">
        <v>230</v>
      </c>
      <c r="C636" s="524"/>
      <c r="D636" s="527">
        <v>1.6</v>
      </c>
      <c r="E636" s="528">
        <v>1.6</v>
      </c>
      <c r="F636" s="527"/>
      <c r="G636" s="528"/>
      <c r="H636" s="527"/>
      <c r="I636" s="528"/>
      <c r="J636" s="527"/>
      <c r="K636" s="529"/>
    </row>
    <row r="637" spans="1:11" s="530" customFormat="1" ht="19.5" customHeight="1" x14ac:dyDescent="0.25">
      <c r="A637" s="522"/>
      <c r="B637" s="531" t="s">
        <v>122</v>
      </c>
      <c r="C637" s="524"/>
      <c r="D637" s="527">
        <v>4.8</v>
      </c>
      <c r="E637" s="528">
        <v>4</v>
      </c>
      <c r="F637" s="527"/>
      <c r="G637" s="528"/>
      <c r="H637" s="527"/>
      <c r="I637" s="528"/>
      <c r="J637" s="527"/>
      <c r="K637" s="529"/>
    </row>
    <row r="638" spans="1:11" s="530" customFormat="1" ht="19.5" customHeight="1" x14ac:dyDescent="0.25">
      <c r="A638" s="522"/>
      <c r="B638" s="531" t="s">
        <v>73</v>
      </c>
      <c r="C638" s="524"/>
      <c r="D638" s="527">
        <v>2</v>
      </c>
      <c r="E638" s="526">
        <v>2</v>
      </c>
      <c r="F638" s="527"/>
      <c r="G638" s="528"/>
      <c r="H638" s="527"/>
      <c r="I638" s="528"/>
      <c r="J638" s="527"/>
      <c r="K638" s="529"/>
    </row>
    <row r="639" spans="1:11" s="530" customFormat="1" ht="19.5" customHeight="1" x14ac:dyDescent="0.25">
      <c r="A639" s="522"/>
      <c r="B639" s="531" t="s">
        <v>548</v>
      </c>
      <c r="C639" s="524"/>
      <c r="D639" s="525">
        <v>0.2</v>
      </c>
      <c r="E639" s="526">
        <v>0.2</v>
      </c>
      <c r="F639" s="527"/>
      <c r="G639" s="528"/>
      <c r="H639" s="527"/>
      <c r="I639" s="528"/>
      <c r="J639" s="527"/>
      <c r="K639" s="529"/>
    </row>
    <row r="640" spans="1:11" ht="50.25" customHeight="1" x14ac:dyDescent="0.25">
      <c r="A640" s="233" t="s">
        <v>268</v>
      </c>
      <c r="B640" s="221"/>
      <c r="C640" s="296" t="s">
        <v>331</v>
      </c>
      <c r="D640" s="214"/>
      <c r="E640" s="279"/>
      <c r="F640" s="214">
        <v>2.6593</v>
      </c>
      <c r="G640" s="279">
        <v>4.6223999999999998</v>
      </c>
      <c r="H640" s="214">
        <v>27.551299999999998</v>
      </c>
      <c r="I640" s="302">
        <v>162.47</v>
      </c>
      <c r="J640" s="279"/>
      <c r="K640" s="181" t="s">
        <v>270</v>
      </c>
    </row>
    <row r="641" spans="1:11" ht="19.5" customHeight="1" x14ac:dyDescent="0.25">
      <c r="A641" s="233"/>
      <c r="B641" s="221" t="s">
        <v>32</v>
      </c>
      <c r="C641" s="296"/>
      <c r="D641" s="214">
        <v>39.6</v>
      </c>
      <c r="E641" s="279">
        <v>39.6</v>
      </c>
      <c r="F641" s="214"/>
      <c r="G641" s="279"/>
      <c r="H641" s="214"/>
      <c r="I641" s="302"/>
      <c r="J641" s="279"/>
      <c r="K641" s="181"/>
    </row>
    <row r="642" spans="1:11" ht="19.5" customHeight="1" x14ac:dyDescent="0.25">
      <c r="A642" s="233"/>
      <c r="B642" s="221" t="s">
        <v>37</v>
      </c>
      <c r="C642" s="296"/>
      <c r="D642" s="214">
        <v>0.4</v>
      </c>
      <c r="E642" s="279">
        <v>0.4</v>
      </c>
      <c r="F642" s="214"/>
      <c r="G642" s="279"/>
      <c r="H642" s="214"/>
      <c r="I642" s="302"/>
      <c r="J642" s="279"/>
      <c r="K642" s="181"/>
    </row>
    <row r="643" spans="1:11" ht="19.5" customHeight="1" x14ac:dyDescent="0.25">
      <c r="A643" s="216"/>
      <c r="B643" s="221" t="s">
        <v>271</v>
      </c>
      <c r="C643" s="296"/>
      <c r="D643" s="214">
        <v>240</v>
      </c>
      <c r="E643" s="279">
        <v>240</v>
      </c>
      <c r="F643" s="214"/>
      <c r="G643" s="279"/>
      <c r="H643" s="214"/>
      <c r="I643" s="302"/>
      <c r="J643" s="279"/>
      <c r="K643" s="181"/>
    </row>
    <row r="644" spans="1:11" ht="19.5" customHeight="1" x14ac:dyDescent="0.25">
      <c r="A644" s="233"/>
      <c r="B644" s="221" t="s">
        <v>38</v>
      </c>
      <c r="C644" s="296"/>
      <c r="D644" s="214">
        <v>2</v>
      </c>
      <c r="E644" s="279">
        <v>2</v>
      </c>
      <c r="F644" s="214"/>
      <c r="G644" s="279"/>
      <c r="H644" s="214"/>
      <c r="I644" s="302"/>
      <c r="J644" s="279"/>
      <c r="K644" s="181"/>
    </row>
    <row r="645" spans="1:11" ht="32.25" customHeight="1" x14ac:dyDescent="0.25">
      <c r="A645" s="233" t="s">
        <v>158</v>
      </c>
      <c r="B645" s="216"/>
      <c r="C645" s="234" t="s">
        <v>343</v>
      </c>
      <c r="D645" s="225"/>
      <c r="E645" s="234"/>
      <c r="F645" s="226">
        <v>9.7500000000000003E-2</v>
      </c>
      <c r="G645" s="239">
        <v>2.0000000000000004E-2</v>
      </c>
      <c r="H645" s="226">
        <v>5.1681109445277373</v>
      </c>
      <c r="I645" s="239">
        <v>21.784932533733134</v>
      </c>
      <c r="J645" s="226">
        <v>2.02</v>
      </c>
      <c r="K645" s="181" t="s">
        <v>344</v>
      </c>
    </row>
    <row r="646" spans="1:11" ht="19.5" customHeight="1" x14ac:dyDescent="0.25">
      <c r="A646" s="233"/>
      <c r="B646" s="216" t="s">
        <v>100</v>
      </c>
      <c r="C646" s="234"/>
      <c r="D646" s="225">
        <v>0.8</v>
      </c>
      <c r="E646" s="234">
        <v>0.9</v>
      </c>
      <c r="F646" s="225"/>
      <c r="G646" s="234"/>
      <c r="H646" s="225"/>
      <c r="I646" s="234"/>
      <c r="J646" s="225"/>
      <c r="K646" s="181"/>
    </row>
    <row r="647" spans="1:11" ht="19.5" customHeight="1" x14ac:dyDescent="0.25">
      <c r="A647" s="233"/>
      <c r="B647" s="216" t="s">
        <v>36</v>
      </c>
      <c r="C647" s="234"/>
      <c r="D647" s="225">
        <v>5</v>
      </c>
      <c r="E647" s="234">
        <v>5</v>
      </c>
      <c r="F647" s="225"/>
      <c r="G647" s="234"/>
      <c r="H647" s="225"/>
      <c r="I647" s="234"/>
      <c r="J647" s="225"/>
      <c r="K647" s="181"/>
    </row>
    <row r="648" spans="1:11" ht="19.5" customHeight="1" x14ac:dyDescent="0.25">
      <c r="A648" s="233"/>
      <c r="B648" s="216" t="s">
        <v>161</v>
      </c>
      <c r="C648" s="234"/>
      <c r="D648" s="225">
        <v>5.55</v>
      </c>
      <c r="E648" s="234">
        <v>5</v>
      </c>
      <c r="F648" s="225"/>
      <c r="G648" s="234"/>
      <c r="H648" s="225"/>
      <c r="I648" s="234"/>
      <c r="J648" s="225"/>
      <c r="K648" s="181"/>
    </row>
    <row r="649" spans="1:11" ht="19.5" customHeight="1" thickBot="1" x14ac:dyDescent="0.3">
      <c r="B649" s="221" t="s">
        <v>35</v>
      </c>
      <c r="C649" s="296"/>
      <c r="D649" s="213">
        <v>150</v>
      </c>
      <c r="E649" s="296">
        <v>150</v>
      </c>
      <c r="F649" s="348"/>
      <c r="G649" s="340"/>
      <c r="H649" s="348"/>
      <c r="I649" s="340"/>
      <c r="J649" s="348"/>
      <c r="K649" s="207"/>
    </row>
    <row r="650" spans="1:11" ht="19.5" customHeight="1" thickBot="1" x14ac:dyDescent="0.3">
      <c r="A650" s="251" t="s">
        <v>47</v>
      </c>
      <c r="B650" s="252"/>
      <c r="C650" s="253">
        <f>150+5+5+112+40+20+C631+C629</f>
        <v>517</v>
      </c>
      <c r="D650" s="244"/>
      <c r="E650" s="243"/>
      <c r="F650" s="255">
        <f>F645+F640+F632+F631+F629</f>
        <v>17.156799999999997</v>
      </c>
      <c r="G650" s="255">
        <f t="shared" ref="G650:J650" si="23">G645+G640+G632+G631+G629</f>
        <v>13.427399999999999</v>
      </c>
      <c r="H650" s="255">
        <f t="shared" si="23"/>
        <v>67.249410944527739</v>
      </c>
      <c r="I650" s="255">
        <f t="shared" si="23"/>
        <v>450.35493253373312</v>
      </c>
      <c r="J650" s="255">
        <f t="shared" si="23"/>
        <v>3.0700000000000003</v>
      </c>
      <c r="K650" s="192"/>
    </row>
    <row r="651" spans="1:11" ht="19.5" customHeight="1" thickBot="1" x14ac:dyDescent="0.3">
      <c r="A651" s="251" t="s">
        <v>101</v>
      </c>
      <c r="B651" s="285"/>
      <c r="C651" s="253">
        <f>C650+C627+C586+C583</f>
        <v>1544</v>
      </c>
      <c r="D651" s="253"/>
      <c r="E651" s="253"/>
      <c r="F651" s="255">
        <f>F650+F627+F586+F583</f>
        <v>52.764004348060631</v>
      </c>
      <c r="G651" s="255">
        <f t="shared" ref="G651:J651" si="24">G650+G627+G586+G583</f>
        <v>43.381671295247337</v>
      </c>
      <c r="H651" s="255">
        <f t="shared" si="24"/>
        <v>187.2941357396885</v>
      </c>
      <c r="I651" s="255">
        <f t="shared" si="24"/>
        <v>1338.9093632717966</v>
      </c>
      <c r="J651" s="255">
        <f t="shared" si="24"/>
        <v>20.73</v>
      </c>
      <c r="K651" s="192"/>
    </row>
    <row r="652" spans="1:11" ht="19.5" customHeight="1" x14ac:dyDescent="0.25">
      <c r="A652" s="217"/>
      <c r="B652" s="217"/>
      <c r="C652" s="286"/>
      <c r="D652" s="225"/>
      <c r="E652" s="225"/>
      <c r="F652" s="310"/>
      <c r="G652" s="310"/>
      <c r="H652" s="310"/>
      <c r="I652" s="310"/>
      <c r="J652" s="310"/>
      <c r="K652" s="185"/>
    </row>
    <row r="653" spans="1:11" ht="19.5" customHeight="1" thickBot="1" x14ac:dyDescent="0.3">
      <c r="A653" s="217" t="s">
        <v>262</v>
      </c>
      <c r="B653" s="217"/>
      <c r="C653" s="223"/>
      <c r="D653" s="224"/>
      <c r="E653" s="225"/>
      <c r="F653" s="226"/>
      <c r="G653" s="226"/>
      <c r="H653" s="226"/>
      <c r="I653" s="226"/>
      <c r="J653" s="226"/>
      <c r="K653" s="197"/>
    </row>
    <row r="654" spans="1:11" ht="38.25" customHeight="1" x14ac:dyDescent="0.25">
      <c r="A654" s="227" t="s">
        <v>11</v>
      </c>
      <c r="B654" s="228"/>
      <c r="C654" s="229" t="s">
        <v>12</v>
      </c>
      <c r="D654" s="288" t="s">
        <v>13</v>
      </c>
      <c r="E654" s="229" t="s">
        <v>13</v>
      </c>
      <c r="F654" s="541" t="s">
        <v>364</v>
      </c>
      <c r="G654" s="542"/>
      <c r="H654" s="543"/>
      <c r="I654" s="231" t="s">
        <v>15</v>
      </c>
      <c r="J654" s="232" t="s">
        <v>16</v>
      </c>
      <c r="K654" s="186" t="s">
        <v>103</v>
      </c>
    </row>
    <row r="655" spans="1:11" ht="19.5" customHeight="1" thickBot="1" x14ac:dyDescent="0.3">
      <c r="A655" s="233" t="s">
        <v>18</v>
      </c>
      <c r="B655" s="216"/>
      <c r="C655" s="234" t="s">
        <v>19</v>
      </c>
      <c r="D655" s="289" t="s">
        <v>20</v>
      </c>
      <c r="E655" s="234" t="s">
        <v>20</v>
      </c>
      <c r="F655" s="237"/>
      <c r="G655" s="238"/>
      <c r="H655" s="238"/>
      <c r="I655" s="239" t="s">
        <v>226</v>
      </c>
      <c r="J655" s="226"/>
      <c r="K655" s="187" t="s">
        <v>104</v>
      </c>
    </row>
    <row r="656" spans="1:11" ht="19.5" customHeight="1" thickBot="1" x14ac:dyDescent="0.3">
      <c r="A656" s="240"/>
      <c r="B656" s="241"/>
      <c r="C656" s="236"/>
      <c r="D656" s="321" t="s">
        <v>22</v>
      </c>
      <c r="E656" s="242" t="s">
        <v>23</v>
      </c>
      <c r="F656" s="243" t="s">
        <v>24</v>
      </c>
      <c r="G656" s="243" t="s">
        <v>25</v>
      </c>
      <c r="H656" s="244" t="s">
        <v>26</v>
      </c>
      <c r="I656" s="243" t="s">
        <v>27</v>
      </c>
      <c r="J656" s="245" t="s">
        <v>28</v>
      </c>
      <c r="K656" s="188"/>
    </row>
    <row r="657" spans="1:11" ht="19.5" customHeight="1" x14ac:dyDescent="0.25">
      <c r="A657" s="227"/>
      <c r="B657" s="246" t="s">
        <v>29</v>
      </c>
      <c r="C657" s="229"/>
      <c r="D657" s="311"/>
      <c r="E657" s="229"/>
      <c r="F657" s="232"/>
      <c r="G657" s="231"/>
      <c r="H657" s="232"/>
      <c r="I657" s="231"/>
      <c r="J657" s="232"/>
      <c r="K657" s="190"/>
    </row>
    <row r="658" spans="1:11" ht="30.75" customHeight="1" x14ac:dyDescent="0.25">
      <c r="A658" s="233" t="s">
        <v>365</v>
      </c>
      <c r="B658" s="216"/>
      <c r="C658" s="234" t="s">
        <v>323</v>
      </c>
      <c r="D658" s="226"/>
      <c r="E658" s="239"/>
      <c r="F658" s="226">
        <v>4.2449520958083831</v>
      </c>
      <c r="G658" s="239">
        <v>4.5996586826347308</v>
      </c>
      <c r="H658" s="226">
        <v>22.61392215568862</v>
      </c>
      <c r="I658" s="239">
        <v>149.26047904191614</v>
      </c>
      <c r="J658" s="226">
        <v>0.82</v>
      </c>
      <c r="K658" s="181" t="s">
        <v>264</v>
      </c>
    </row>
    <row r="659" spans="1:11" ht="19.5" customHeight="1" x14ac:dyDescent="0.25">
      <c r="A659" s="233"/>
      <c r="B659" s="216" t="s">
        <v>155</v>
      </c>
      <c r="C659" s="234"/>
      <c r="D659" s="226">
        <v>18</v>
      </c>
      <c r="E659" s="239">
        <v>18</v>
      </c>
      <c r="F659" s="226"/>
      <c r="G659" s="239"/>
      <c r="H659" s="226"/>
      <c r="I659" s="239"/>
      <c r="J659" s="226"/>
      <c r="K659" s="181"/>
    </row>
    <row r="660" spans="1:11" ht="19.5" customHeight="1" x14ac:dyDescent="0.25">
      <c r="A660" s="233"/>
      <c r="B660" s="216" t="s">
        <v>34</v>
      </c>
      <c r="C660" s="234"/>
      <c r="D660" s="226">
        <v>123</v>
      </c>
      <c r="E660" s="239">
        <v>123</v>
      </c>
      <c r="F660" s="226"/>
      <c r="G660" s="239"/>
      <c r="H660" s="226"/>
      <c r="I660" s="239"/>
      <c r="J660" s="226"/>
      <c r="K660" s="181"/>
    </row>
    <row r="661" spans="1:11" ht="19.5" customHeight="1" x14ac:dyDescent="0.25">
      <c r="A661" s="233"/>
      <c r="B661" s="216" t="s">
        <v>36</v>
      </c>
      <c r="C661" s="234"/>
      <c r="D661" s="226">
        <v>2</v>
      </c>
      <c r="E661" s="239">
        <v>2</v>
      </c>
      <c r="F661" s="226"/>
      <c r="G661" s="239"/>
      <c r="H661" s="226"/>
      <c r="I661" s="239"/>
      <c r="J661" s="226"/>
      <c r="K661" s="181"/>
    </row>
    <row r="662" spans="1:11" ht="19.5" customHeight="1" x14ac:dyDescent="0.25">
      <c r="A662" s="233"/>
      <c r="B662" s="211" t="s">
        <v>37</v>
      </c>
      <c r="C662" s="234"/>
      <c r="D662" s="226">
        <v>0.4</v>
      </c>
      <c r="E662" s="239">
        <v>0.4</v>
      </c>
      <c r="F662" s="226"/>
      <c r="G662" s="239"/>
      <c r="H662" s="226"/>
      <c r="I662" s="239"/>
      <c r="J662" s="226"/>
      <c r="K662" s="181"/>
    </row>
    <row r="663" spans="1:11" ht="19.5" customHeight="1" x14ac:dyDescent="0.25">
      <c r="A663" s="233"/>
      <c r="B663" s="216" t="s">
        <v>38</v>
      </c>
      <c r="C663" s="234"/>
      <c r="D663" s="226">
        <v>3</v>
      </c>
      <c r="E663" s="239">
        <v>3</v>
      </c>
      <c r="F663" s="226"/>
      <c r="G663" s="239"/>
      <c r="H663" s="226"/>
      <c r="I663" s="239"/>
      <c r="J663" s="226"/>
      <c r="K663" s="181"/>
    </row>
    <row r="664" spans="1:11" ht="19.5" customHeight="1" x14ac:dyDescent="0.25">
      <c r="A664" s="233" t="s">
        <v>109</v>
      </c>
      <c r="B664" s="216"/>
      <c r="C664" s="234" t="s">
        <v>40</v>
      </c>
      <c r="D664" s="235"/>
      <c r="E664" s="234"/>
      <c r="F664" s="247">
        <v>3.6672661870503602</v>
      </c>
      <c r="G664" s="239">
        <v>3.1870503597122304</v>
      </c>
      <c r="H664" s="226">
        <v>5.9868026394721046</v>
      </c>
      <c r="I664" s="239">
        <v>58.82729928834376</v>
      </c>
      <c r="J664" s="226">
        <v>1.43</v>
      </c>
      <c r="K664" s="181" t="s">
        <v>110</v>
      </c>
    </row>
    <row r="665" spans="1:11" ht="19.5" customHeight="1" x14ac:dyDescent="0.25">
      <c r="A665" s="233"/>
      <c r="B665" s="216" t="s">
        <v>111</v>
      </c>
      <c r="C665" s="234"/>
      <c r="D665" s="235">
        <v>2</v>
      </c>
      <c r="E665" s="234">
        <v>2</v>
      </c>
      <c r="F665" s="247"/>
      <c r="G665" s="239"/>
      <c r="H665" s="226"/>
      <c r="I665" s="239"/>
      <c r="J665" s="226"/>
      <c r="K665" s="181"/>
    </row>
    <row r="666" spans="1:11" ht="19.5" customHeight="1" x14ac:dyDescent="0.25">
      <c r="A666" s="216"/>
      <c r="B666" s="216" t="s">
        <v>36</v>
      </c>
      <c r="C666" s="234"/>
      <c r="D666" s="235">
        <v>6</v>
      </c>
      <c r="E666" s="234">
        <v>6</v>
      </c>
      <c r="F666" s="247"/>
      <c r="G666" s="239"/>
      <c r="H666" s="226"/>
      <c r="I666" s="239"/>
      <c r="J666" s="226"/>
      <c r="K666" s="181"/>
    </row>
    <row r="667" spans="1:11" ht="19.5" customHeight="1" x14ac:dyDescent="0.25">
      <c r="A667" s="235"/>
      <c r="B667" s="216" t="s">
        <v>34</v>
      </c>
      <c r="C667" s="234"/>
      <c r="D667" s="235">
        <v>110</v>
      </c>
      <c r="E667" s="234">
        <v>110</v>
      </c>
      <c r="F667" s="247"/>
      <c r="G667" s="239"/>
      <c r="H667" s="226"/>
      <c r="I667" s="239"/>
      <c r="J667" s="226"/>
      <c r="K667" s="181"/>
    </row>
    <row r="668" spans="1:11" ht="19.5" customHeight="1" x14ac:dyDescent="0.25">
      <c r="A668" s="235"/>
      <c r="B668" s="216" t="s">
        <v>35</v>
      </c>
      <c r="C668" s="234"/>
      <c r="D668" s="235">
        <v>80</v>
      </c>
      <c r="E668" s="234">
        <v>80</v>
      </c>
      <c r="F668" s="247"/>
      <c r="G668" s="239"/>
      <c r="H668" s="226"/>
      <c r="I668" s="239"/>
      <c r="J668" s="226"/>
      <c r="K668" s="181"/>
    </row>
    <row r="669" spans="1:11" s="403" customFormat="1" ht="39" customHeight="1" x14ac:dyDescent="0.25">
      <c r="A669" s="256" t="s">
        <v>324</v>
      </c>
      <c r="B669" s="257"/>
      <c r="C669" s="447" t="s">
        <v>325</v>
      </c>
      <c r="D669" s="261"/>
      <c r="E669" s="258"/>
      <c r="F669" s="266">
        <v>1.915</v>
      </c>
      <c r="G669" s="210">
        <v>4.3549999999999995</v>
      </c>
      <c r="H669" s="209">
        <v>12.920000000000002</v>
      </c>
      <c r="I669" s="210">
        <v>98.500000000000014</v>
      </c>
      <c r="J669" s="446"/>
      <c r="K669" s="180" t="s">
        <v>45</v>
      </c>
    </row>
    <row r="670" spans="1:11" s="403" customFormat="1" ht="19.5" customHeight="1" x14ac:dyDescent="0.25">
      <c r="A670" s="256"/>
      <c r="B670" s="257" t="s">
        <v>46</v>
      </c>
      <c r="C670" s="258"/>
      <c r="D670" s="261">
        <v>25</v>
      </c>
      <c r="E670" s="258">
        <v>25</v>
      </c>
      <c r="F670" s="261"/>
      <c r="G670" s="258"/>
      <c r="H670" s="446"/>
      <c r="I670" s="258"/>
      <c r="J670" s="446"/>
      <c r="K670" s="180"/>
    </row>
    <row r="671" spans="1:11" s="403" customFormat="1" ht="19.5" customHeight="1" thickBot="1" x14ac:dyDescent="0.3">
      <c r="A671" s="256"/>
      <c r="B671" s="257" t="s">
        <v>38</v>
      </c>
      <c r="C671" s="258"/>
      <c r="D671" s="261">
        <v>5</v>
      </c>
      <c r="E671" s="258">
        <v>5</v>
      </c>
      <c r="F671" s="261" t="s">
        <v>9</v>
      </c>
      <c r="G671" s="477"/>
      <c r="H671" s="446"/>
      <c r="I671" s="477"/>
      <c r="J671" s="446"/>
      <c r="K671" s="180"/>
    </row>
    <row r="672" spans="1:11" ht="19.5" customHeight="1" thickBot="1" x14ac:dyDescent="0.3">
      <c r="A672" s="251" t="s">
        <v>47</v>
      </c>
      <c r="B672" s="252"/>
      <c r="C672" s="253">
        <v>359</v>
      </c>
      <c r="D672" s="271"/>
      <c r="E672" s="242"/>
      <c r="F672" s="272">
        <f>F658+F664+F669</f>
        <v>9.8272182828587447</v>
      </c>
      <c r="G672" s="255">
        <f>G658+G664+G669</f>
        <v>12.14170904234696</v>
      </c>
      <c r="H672" s="272">
        <f>H658+H664+H669</f>
        <v>41.520724795160724</v>
      </c>
      <c r="I672" s="255">
        <f>I658+I664+I669</f>
        <v>306.58777833025994</v>
      </c>
      <c r="J672" s="272">
        <f>J658+J664+J669</f>
        <v>2.25</v>
      </c>
      <c r="K672" s="192"/>
    </row>
    <row r="673" spans="1:11" ht="19.5" customHeight="1" x14ac:dyDescent="0.25">
      <c r="A673" s="233"/>
      <c r="B673" s="217" t="s">
        <v>48</v>
      </c>
      <c r="C673" s="250"/>
      <c r="D673" s="225"/>
      <c r="E673" s="229"/>
      <c r="F673" s="226"/>
      <c r="G673" s="239"/>
      <c r="H673" s="226"/>
      <c r="I673" s="231"/>
      <c r="J673" s="226"/>
      <c r="K673" s="181"/>
    </row>
    <row r="674" spans="1:11" ht="36" customHeight="1" thickBot="1" x14ac:dyDescent="0.3">
      <c r="A674" s="2" t="s">
        <v>192</v>
      </c>
      <c r="B674" s="9"/>
      <c r="C674" s="20">
        <v>125</v>
      </c>
      <c r="D674" s="25">
        <v>125</v>
      </c>
      <c r="E674" s="20">
        <v>125</v>
      </c>
      <c r="F674" s="6">
        <v>0.625</v>
      </c>
      <c r="G674" s="5"/>
      <c r="H674" s="6">
        <v>12.62</v>
      </c>
      <c r="I674" s="5">
        <v>52.77</v>
      </c>
      <c r="J674" s="6">
        <v>2.5</v>
      </c>
      <c r="K674" s="361" t="s">
        <v>116</v>
      </c>
    </row>
    <row r="675" spans="1:11" ht="19.5" customHeight="1" thickBot="1" x14ac:dyDescent="0.3">
      <c r="A675" s="251" t="s">
        <v>47</v>
      </c>
      <c r="B675" s="252"/>
      <c r="C675" s="253">
        <v>125</v>
      </c>
      <c r="D675" s="271"/>
      <c r="E675" s="242"/>
      <c r="F675" s="272">
        <f>F674</f>
        <v>0.625</v>
      </c>
      <c r="G675" s="255">
        <f>G674</f>
        <v>0</v>
      </c>
      <c r="H675" s="272">
        <f>H674</f>
        <v>12.62</v>
      </c>
      <c r="I675" s="255">
        <f>I674</f>
        <v>52.77</v>
      </c>
      <c r="J675" s="272">
        <f>J674</f>
        <v>2.5</v>
      </c>
      <c r="K675" s="192"/>
    </row>
    <row r="676" spans="1:11" ht="19.5" customHeight="1" x14ac:dyDescent="0.25">
      <c r="A676" s="227"/>
      <c r="B676" s="246" t="s">
        <v>51</v>
      </c>
      <c r="C676" s="294"/>
      <c r="D676" s="286"/>
      <c r="E676" s="294"/>
      <c r="F676" s="232"/>
      <c r="G676" s="231"/>
      <c r="H676" s="232"/>
      <c r="I676" s="249"/>
      <c r="J676" s="231"/>
      <c r="K676" s="195"/>
    </row>
    <row r="677" spans="1:11" s="403" customFormat="1" ht="30.75" customHeight="1" x14ac:dyDescent="0.25">
      <c r="A677" s="3" t="s">
        <v>575</v>
      </c>
      <c r="B677" s="399"/>
      <c r="C677" s="400">
        <v>40</v>
      </c>
      <c r="D677" s="401"/>
      <c r="E677" s="400"/>
      <c r="F677" s="401">
        <v>0.43</v>
      </c>
      <c r="G677" s="400">
        <v>7.0000000000000007E-2</v>
      </c>
      <c r="H677" s="401">
        <v>3.45</v>
      </c>
      <c r="I677" s="400">
        <v>16.16</v>
      </c>
      <c r="J677" s="401"/>
      <c r="K677" s="402" t="s">
        <v>397</v>
      </c>
    </row>
    <row r="678" spans="1:11" s="403" customFormat="1" ht="19.5" customHeight="1" x14ac:dyDescent="0.25">
      <c r="A678" s="399"/>
      <c r="B678" s="399" t="s">
        <v>52</v>
      </c>
      <c r="C678" s="400"/>
      <c r="D678" s="404">
        <v>38.119999999999997</v>
      </c>
      <c r="E678" s="405">
        <v>30.5</v>
      </c>
      <c r="F678" s="401"/>
      <c r="G678" s="400"/>
      <c r="H678" s="401"/>
      <c r="I678" s="400"/>
      <c r="J678" s="401"/>
      <c r="K678" s="400"/>
    </row>
    <row r="679" spans="1:11" s="403" customFormat="1" ht="19.5" customHeight="1" x14ac:dyDescent="0.25">
      <c r="A679" s="399"/>
      <c r="B679" s="399" t="s">
        <v>139</v>
      </c>
      <c r="C679" s="400"/>
      <c r="D679" s="404">
        <v>11.4</v>
      </c>
      <c r="E679" s="405">
        <v>10</v>
      </c>
      <c r="F679" s="401"/>
      <c r="G679" s="400"/>
      <c r="H679" s="401"/>
      <c r="I679" s="400"/>
      <c r="J679" s="401"/>
      <c r="K679" s="400"/>
    </row>
    <row r="680" spans="1:11" s="403" customFormat="1" ht="19.5" customHeight="1" x14ac:dyDescent="0.25">
      <c r="A680" s="399"/>
      <c r="B680" s="399" t="s">
        <v>36</v>
      </c>
      <c r="C680" s="400"/>
      <c r="D680" s="404">
        <v>2</v>
      </c>
      <c r="E680" s="405">
        <v>2</v>
      </c>
      <c r="F680" s="401"/>
      <c r="G680" s="400"/>
      <c r="H680" s="401"/>
      <c r="I680" s="400"/>
      <c r="J680" s="401"/>
      <c r="K680" s="400"/>
    </row>
    <row r="681" spans="1:11" ht="71.25" customHeight="1" x14ac:dyDescent="0.25">
      <c r="A681" s="2" t="s">
        <v>418</v>
      </c>
      <c r="B681" s="9"/>
      <c r="C681" s="62" t="s">
        <v>334</v>
      </c>
      <c r="D681" s="25"/>
      <c r="E681" s="20"/>
      <c r="F681" s="6">
        <v>1.1890000000000001</v>
      </c>
      <c r="G681" s="5">
        <v>3.72</v>
      </c>
      <c r="H681" s="6">
        <v>4.9214999999999991</v>
      </c>
      <c r="I681" s="4">
        <v>61.95</v>
      </c>
      <c r="J681" s="5">
        <v>9.49</v>
      </c>
      <c r="K681" s="1" t="s">
        <v>265</v>
      </c>
    </row>
    <row r="682" spans="1:11" ht="19.5" customHeight="1" x14ac:dyDescent="0.25">
      <c r="A682" s="233"/>
      <c r="B682" s="216" t="s">
        <v>125</v>
      </c>
      <c r="C682" s="239"/>
      <c r="D682" s="225">
        <v>37.5</v>
      </c>
      <c r="E682" s="234">
        <v>30</v>
      </c>
      <c r="F682" s="226"/>
      <c r="G682" s="239"/>
      <c r="H682" s="226"/>
      <c r="I682" s="247"/>
      <c r="J682" s="239"/>
      <c r="K682" s="181"/>
    </row>
    <row r="683" spans="1:11" ht="19.5" customHeight="1" x14ac:dyDescent="0.25">
      <c r="A683" s="233"/>
      <c r="B683" s="216" t="s">
        <v>64</v>
      </c>
      <c r="C683" s="239"/>
      <c r="D683" s="225">
        <v>23.94</v>
      </c>
      <c r="E683" s="234">
        <v>18</v>
      </c>
      <c r="F683" s="226"/>
      <c r="G683" s="239"/>
      <c r="H683" s="226"/>
      <c r="I683" s="247"/>
      <c r="J683" s="239"/>
      <c r="K683" s="181"/>
    </row>
    <row r="684" spans="1:11" ht="19.5" customHeight="1" x14ac:dyDescent="0.25">
      <c r="A684" s="233"/>
      <c r="B684" s="216" t="s">
        <v>65</v>
      </c>
      <c r="C684" s="239"/>
      <c r="D684" s="225">
        <v>7.5</v>
      </c>
      <c r="E684" s="234">
        <v>6</v>
      </c>
      <c r="F684" s="226"/>
      <c r="G684" s="239"/>
      <c r="H684" s="226"/>
      <c r="I684" s="247"/>
      <c r="J684" s="239"/>
      <c r="K684" s="181"/>
    </row>
    <row r="685" spans="1:11" ht="19.5" customHeight="1" x14ac:dyDescent="0.25">
      <c r="A685" s="233"/>
      <c r="B685" s="216" t="s">
        <v>59</v>
      </c>
      <c r="C685" s="239"/>
      <c r="D685" s="225">
        <v>7.14</v>
      </c>
      <c r="E685" s="234">
        <v>6</v>
      </c>
      <c r="F685" s="226"/>
      <c r="G685" s="239"/>
      <c r="H685" s="226"/>
      <c r="I685" s="247"/>
      <c r="J685" s="239"/>
      <c r="K685" s="181"/>
    </row>
    <row r="686" spans="1:11" ht="19.5" customHeight="1" x14ac:dyDescent="0.25">
      <c r="A686" s="233"/>
      <c r="B686" s="216" t="s">
        <v>67</v>
      </c>
      <c r="C686" s="239"/>
      <c r="D686" s="225">
        <v>3</v>
      </c>
      <c r="E686" s="234">
        <v>3</v>
      </c>
      <c r="F686" s="226"/>
      <c r="G686" s="239"/>
      <c r="H686" s="226"/>
      <c r="I686" s="247"/>
      <c r="J686" s="239"/>
      <c r="K686" s="181"/>
    </row>
    <row r="687" spans="1:11" ht="19.5" customHeight="1" x14ac:dyDescent="0.25">
      <c r="A687" s="233"/>
      <c r="B687" s="211" t="s">
        <v>37</v>
      </c>
      <c r="C687" s="239"/>
      <c r="D687" s="225">
        <v>0.5</v>
      </c>
      <c r="E687" s="234">
        <v>0.5</v>
      </c>
      <c r="F687" s="226"/>
      <c r="G687" s="239"/>
      <c r="H687" s="226"/>
      <c r="I687" s="247"/>
      <c r="J687" s="239"/>
      <c r="K687" s="181"/>
    </row>
    <row r="688" spans="1:11" ht="19.5" customHeight="1" x14ac:dyDescent="0.25">
      <c r="A688" s="233"/>
      <c r="B688" s="216" t="s">
        <v>213</v>
      </c>
      <c r="C688" s="239"/>
      <c r="D688" s="225">
        <v>120</v>
      </c>
      <c r="E688" s="234">
        <v>120</v>
      </c>
      <c r="F688" s="226"/>
      <c r="G688" s="239"/>
      <c r="H688" s="226"/>
      <c r="I688" s="247"/>
      <c r="J688" s="239"/>
      <c r="K688" s="181"/>
    </row>
    <row r="689" spans="1:11" ht="19.5" customHeight="1" x14ac:dyDescent="0.25">
      <c r="A689" s="233"/>
      <c r="B689" s="216" t="s">
        <v>130</v>
      </c>
      <c r="C689" s="239"/>
      <c r="D689" s="225">
        <v>5</v>
      </c>
      <c r="E689" s="234">
        <v>5</v>
      </c>
      <c r="F689" s="226"/>
      <c r="G689" s="239"/>
      <c r="H689" s="226"/>
      <c r="I689" s="247"/>
      <c r="J689" s="239"/>
      <c r="K689" s="181"/>
    </row>
    <row r="690" spans="1:11" ht="19.5" customHeight="1" x14ac:dyDescent="0.25">
      <c r="A690" s="233" t="s">
        <v>266</v>
      </c>
      <c r="B690" s="216"/>
      <c r="C690" s="234">
        <v>50</v>
      </c>
      <c r="D690" s="226"/>
      <c r="E690" s="239"/>
      <c r="F690" s="226">
        <v>7.61</v>
      </c>
      <c r="G690" s="239">
        <v>11.07</v>
      </c>
      <c r="H690" s="226">
        <v>7.66</v>
      </c>
      <c r="I690" s="247">
        <v>161</v>
      </c>
      <c r="J690" s="239">
        <v>0.52</v>
      </c>
      <c r="K690" s="181" t="s">
        <v>267</v>
      </c>
    </row>
    <row r="691" spans="1:11" ht="19.5" customHeight="1" x14ac:dyDescent="0.25">
      <c r="A691" s="233"/>
      <c r="B691" s="211" t="s">
        <v>132</v>
      </c>
      <c r="C691" s="234"/>
      <c r="D691" s="225">
        <v>60.68</v>
      </c>
      <c r="E691" s="234">
        <v>39.4</v>
      </c>
      <c r="F691" s="226"/>
      <c r="G691" s="239"/>
      <c r="H691" s="226"/>
      <c r="I691" s="247"/>
      <c r="J691" s="239"/>
      <c r="K691" s="181"/>
    </row>
    <row r="692" spans="1:11" ht="19.5" customHeight="1" x14ac:dyDescent="0.25">
      <c r="A692" s="233"/>
      <c r="B692" s="211" t="s">
        <v>129</v>
      </c>
      <c r="C692" s="234"/>
      <c r="D692" s="225">
        <v>41.4</v>
      </c>
      <c r="E692" s="234">
        <v>39.4</v>
      </c>
      <c r="F692" s="226"/>
      <c r="G692" s="239"/>
      <c r="H692" s="226"/>
      <c r="I692" s="247"/>
      <c r="J692" s="239"/>
      <c r="K692" s="181"/>
    </row>
    <row r="693" spans="1:11" ht="19.5" customHeight="1" x14ac:dyDescent="0.25">
      <c r="A693" s="233"/>
      <c r="B693" s="216" t="s">
        <v>52</v>
      </c>
      <c r="C693" s="234"/>
      <c r="D693" s="225">
        <v>11.75</v>
      </c>
      <c r="E693" s="234">
        <v>9.4</v>
      </c>
      <c r="F693" s="226"/>
      <c r="G693" s="239"/>
      <c r="H693" s="226"/>
      <c r="I693" s="247"/>
      <c r="J693" s="239"/>
      <c r="K693" s="181"/>
    </row>
    <row r="694" spans="1:11" ht="19.5" customHeight="1" x14ac:dyDescent="0.25">
      <c r="A694" s="233"/>
      <c r="B694" s="216" t="s">
        <v>59</v>
      </c>
      <c r="C694" s="234"/>
      <c r="D694" s="225">
        <v>12.6</v>
      </c>
      <c r="E694" s="234">
        <v>10.5</v>
      </c>
      <c r="F694" s="226"/>
      <c r="G694" s="239"/>
      <c r="H694" s="226"/>
      <c r="I694" s="247"/>
      <c r="J694" s="239"/>
      <c r="K694" s="181"/>
    </row>
    <row r="695" spans="1:11" ht="19.5" customHeight="1" x14ac:dyDescent="0.25">
      <c r="A695" s="233"/>
      <c r="B695" s="216" t="s">
        <v>37</v>
      </c>
      <c r="C695" s="234"/>
      <c r="D695" s="225">
        <v>0.4</v>
      </c>
      <c r="E695" s="234">
        <v>0.4</v>
      </c>
      <c r="F695" s="226"/>
      <c r="G695" s="239"/>
      <c r="H695" s="226"/>
      <c r="I695" s="247"/>
      <c r="J695" s="239"/>
      <c r="K695" s="181"/>
    </row>
    <row r="696" spans="1:11" ht="19.5" customHeight="1" x14ac:dyDescent="0.25">
      <c r="A696" s="233"/>
      <c r="B696" s="216" t="s">
        <v>208</v>
      </c>
      <c r="C696" s="234"/>
      <c r="D696" s="225">
        <v>0.6</v>
      </c>
      <c r="E696" s="234">
        <v>0.5</v>
      </c>
      <c r="F696" s="226"/>
      <c r="G696" s="239"/>
      <c r="H696" s="226"/>
      <c r="I696" s="247"/>
      <c r="J696" s="239"/>
      <c r="K696" s="181"/>
    </row>
    <row r="697" spans="1:11" ht="19.5" customHeight="1" x14ac:dyDescent="0.25">
      <c r="A697" s="216"/>
      <c r="B697" s="211" t="s">
        <v>133</v>
      </c>
      <c r="C697" s="234"/>
      <c r="D697" s="225">
        <v>3.75</v>
      </c>
      <c r="E697" s="234">
        <v>3.75</v>
      </c>
      <c r="F697" s="226"/>
      <c r="G697" s="239"/>
      <c r="H697" s="226"/>
      <c r="I697" s="247"/>
      <c r="J697" s="239"/>
      <c r="K697" s="181"/>
    </row>
    <row r="698" spans="1:11" ht="19.5" customHeight="1" x14ac:dyDescent="0.25">
      <c r="A698" s="216"/>
      <c r="B698" s="216" t="s">
        <v>73</v>
      </c>
      <c r="C698" s="234"/>
      <c r="D698" s="225">
        <v>2</v>
      </c>
      <c r="E698" s="234">
        <v>2</v>
      </c>
      <c r="F698" s="226"/>
      <c r="G698" s="239"/>
      <c r="H698" s="226"/>
      <c r="I698" s="247"/>
      <c r="J698" s="239"/>
      <c r="K698" s="181"/>
    </row>
    <row r="699" spans="1:11" s="403" customFormat="1" ht="50.25" customHeight="1" x14ac:dyDescent="0.25">
      <c r="A699" s="256" t="s">
        <v>576</v>
      </c>
      <c r="B699" s="439"/>
      <c r="C699" s="462" t="s">
        <v>331</v>
      </c>
      <c r="D699" s="416"/>
      <c r="E699" s="417"/>
      <c r="F699" s="416">
        <v>3.12</v>
      </c>
      <c r="G699" s="417">
        <v>1.55</v>
      </c>
      <c r="H699" s="416">
        <v>21.64</v>
      </c>
      <c r="I699" s="513">
        <v>112.94</v>
      </c>
      <c r="J699" s="417"/>
      <c r="K699" s="180" t="s">
        <v>578</v>
      </c>
    </row>
    <row r="700" spans="1:11" ht="19.5" customHeight="1" x14ac:dyDescent="0.25">
      <c r="A700" s="233"/>
      <c r="B700" s="221" t="s">
        <v>577</v>
      </c>
      <c r="C700" s="296"/>
      <c r="D700" s="214">
        <v>47.6</v>
      </c>
      <c r="E700" s="279">
        <v>47.6</v>
      </c>
      <c r="F700" s="214"/>
      <c r="G700" s="279"/>
      <c r="H700" s="214"/>
      <c r="I700" s="302"/>
      <c r="J700" s="279"/>
      <c r="K700" s="181"/>
    </row>
    <row r="701" spans="1:11" ht="19.5" customHeight="1" x14ac:dyDescent="0.25">
      <c r="A701" s="233"/>
      <c r="B701" s="221" t="s">
        <v>37</v>
      </c>
      <c r="C701" s="296"/>
      <c r="D701" s="214">
        <v>0.3</v>
      </c>
      <c r="E701" s="279">
        <v>0.3</v>
      </c>
      <c r="F701" s="214"/>
      <c r="G701" s="279"/>
      <c r="H701" s="214"/>
      <c r="I701" s="302"/>
      <c r="J701" s="279"/>
      <c r="K701" s="181"/>
    </row>
    <row r="702" spans="1:11" ht="19.5" customHeight="1" x14ac:dyDescent="0.25">
      <c r="A702" s="216"/>
      <c r="B702" s="221" t="s">
        <v>181</v>
      </c>
      <c r="C702" s="296"/>
      <c r="D702" s="214">
        <v>71</v>
      </c>
      <c r="E702" s="279">
        <v>71</v>
      </c>
      <c r="F702" s="214"/>
      <c r="G702" s="279"/>
      <c r="H702" s="214"/>
      <c r="I702" s="302"/>
      <c r="J702" s="279"/>
      <c r="K702" s="181"/>
    </row>
    <row r="703" spans="1:11" ht="19.5" customHeight="1" x14ac:dyDescent="0.25">
      <c r="A703" s="233"/>
      <c r="B703" s="221" t="s">
        <v>59</v>
      </c>
      <c r="C703" s="296"/>
      <c r="D703" s="214">
        <v>2</v>
      </c>
      <c r="E703" s="279">
        <v>1.7</v>
      </c>
      <c r="F703" s="214"/>
      <c r="G703" s="279"/>
      <c r="H703" s="214"/>
      <c r="I703" s="302"/>
      <c r="J703" s="279"/>
      <c r="K703" s="181"/>
    </row>
    <row r="704" spans="1:11" ht="19.5" customHeight="1" x14ac:dyDescent="0.25">
      <c r="A704" s="233"/>
      <c r="B704" s="221" t="s">
        <v>52</v>
      </c>
      <c r="C704" s="296"/>
      <c r="D704" s="279">
        <v>16.5</v>
      </c>
      <c r="E704" s="279">
        <v>13.2</v>
      </c>
      <c r="F704" s="214"/>
      <c r="G704" s="279"/>
      <c r="H704" s="214"/>
      <c r="I704" s="302"/>
      <c r="J704" s="214"/>
      <c r="K704" s="181"/>
    </row>
    <row r="705" spans="1:11" ht="19.5" customHeight="1" x14ac:dyDescent="0.25">
      <c r="A705" s="233"/>
      <c r="B705" s="221" t="s">
        <v>148</v>
      </c>
      <c r="C705" s="299"/>
      <c r="D705" s="279">
        <v>2</v>
      </c>
      <c r="E705" s="279">
        <v>2</v>
      </c>
      <c r="F705" s="214"/>
      <c r="G705" s="279"/>
      <c r="H705" s="214"/>
      <c r="I705" s="302"/>
      <c r="J705" s="214"/>
      <c r="K705" s="181"/>
    </row>
    <row r="706" spans="1:11" ht="19.5" customHeight="1" x14ac:dyDescent="0.25">
      <c r="A706" s="233" t="s">
        <v>349</v>
      </c>
      <c r="B706" s="216"/>
      <c r="C706" s="235">
        <v>150</v>
      </c>
      <c r="D706" s="239"/>
      <c r="E706" s="226"/>
      <c r="F706" s="247">
        <v>0.33</v>
      </c>
      <c r="G706" s="279">
        <v>1.4999999999999999E-2</v>
      </c>
      <c r="H706" s="226">
        <v>10.83</v>
      </c>
      <c r="I706" s="239">
        <v>44.85</v>
      </c>
      <c r="J706" s="226">
        <v>0</v>
      </c>
      <c r="K706" s="181" t="s">
        <v>204</v>
      </c>
    </row>
    <row r="707" spans="1:11" ht="19.5" customHeight="1" x14ac:dyDescent="0.25">
      <c r="A707" s="233"/>
      <c r="B707" s="216" t="s">
        <v>350</v>
      </c>
      <c r="C707" s="235"/>
      <c r="D707" s="239">
        <v>15.3</v>
      </c>
      <c r="E707" s="226">
        <v>15</v>
      </c>
      <c r="F707" s="247"/>
      <c r="G707" s="279"/>
      <c r="H707" s="226"/>
      <c r="I707" s="239"/>
      <c r="J707" s="226"/>
      <c r="K707" s="181"/>
    </row>
    <row r="708" spans="1:11" ht="19.5" customHeight="1" x14ac:dyDescent="0.25">
      <c r="A708" s="233"/>
      <c r="B708" s="216" t="s">
        <v>205</v>
      </c>
      <c r="C708" s="235"/>
      <c r="D708" s="295"/>
      <c r="E708" s="307">
        <v>24</v>
      </c>
      <c r="F708" s="247"/>
      <c r="G708" s="239"/>
      <c r="H708" s="226"/>
      <c r="I708" s="239"/>
      <c r="J708" s="317"/>
      <c r="K708" s="181"/>
    </row>
    <row r="709" spans="1:11" ht="19.5" customHeight="1" x14ac:dyDescent="0.25">
      <c r="A709" s="233"/>
      <c r="B709" s="216" t="s">
        <v>35</v>
      </c>
      <c r="C709" s="235"/>
      <c r="D709" s="239">
        <v>152</v>
      </c>
      <c r="E709" s="226">
        <v>152</v>
      </c>
      <c r="F709" s="247"/>
      <c r="G709" s="239"/>
      <c r="H709" s="226"/>
      <c r="I709" s="239"/>
      <c r="J709" s="317"/>
      <c r="K709" s="181"/>
    </row>
    <row r="710" spans="1:11" ht="19.5" customHeight="1" x14ac:dyDescent="0.25">
      <c r="A710" s="233"/>
      <c r="B710" s="216" t="s">
        <v>53</v>
      </c>
      <c r="C710" s="235"/>
      <c r="D710" s="295">
        <v>5</v>
      </c>
      <c r="E710" s="307">
        <v>5</v>
      </c>
      <c r="F710" s="247"/>
      <c r="G710" s="239"/>
      <c r="H710" s="226"/>
      <c r="I710" s="239"/>
      <c r="J710" s="317"/>
      <c r="K710" s="181"/>
    </row>
    <row r="711" spans="1:11" ht="33" customHeight="1" thickBot="1" x14ac:dyDescent="0.3">
      <c r="A711" s="233" t="s">
        <v>80</v>
      </c>
      <c r="B711" s="216"/>
      <c r="C711" s="234">
        <v>35</v>
      </c>
      <c r="D711" s="225">
        <v>35</v>
      </c>
      <c r="E711" s="236">
        <v>35</v>
      </c>
      <c r="F711" s="226">
        <v>2.31</v>
      </c>
      <c r="G711" s="270">
        <v>0.42</v>
      </c>
      <c r="H711" s="238">
        <v>13.860000000000001</v>
      </c>
      <c r="I711" s="237">
        <v>69.3</v>
      </c>
      <c r="J711" s="236"/>
      <c r="K711" s="196" t="s">
        <v>81</v>
      </c>
    </row>
    <row r="712" spans="1:11" ht="19.5" customHeight="1" thickBot="1" x14ac:dyDescent="0.3">
      <c r="A712" s="251" t="s">
        <v>47</v>
      </c>
      <c r="B712" s="252"/>
      <c r="C712" s="253">
        <f>C711+C706+112+C690+155+C677</f>
        <v>542</v>
      </c>
      <c r="D712" s="271"/>
      <c r="E712" s="242"/>
      <c r="F712" s="255">
        <f>F711+F706+F699+F690+F681+F677</f>
        <v>14.989000000000001</v>
      </c>
      <c r="G712" s="255">
        <f t="shared" ref="G712:J712" si="25">G711+G706+G699+G690+G681+G677</f>
        <v>16.844999999999999</v>
      </c>
      <c r="H712" s="255">
        <f t="shared" si="25"/>
        <v>62.361499999999999</v>
      </c>
      <c r="I712" s="255">
        <f t="shared" si="25"/>
        <v>466.20000000000005</v>
      </c>
      <c r="J712" s="255">
        <f t="shared" si="25"/>
        <v>10.01</v>
      </c>
      <c r="K712" s="192"/>
    </row>
    <row r="713" spans="1:11" ht="36.75" customHeight="1" x14ac:dyDescent="0.25">
      <c r="A713" s="276"/>
      <c r="B713" s="305" t="s">
        <v>595</v>
      </c>
      <c r="C713" s="349"/>
      <c r="D713" s="225"/>
      <c r="E713" s="234"/>
      <c r="F713" s="310"/>
      <c r="G713" s="329"/>
      <c r="H713" s="310"/>
      <c r="I713" s="329"/>
      <c r="J713" s="310"/>
      <c r="K713" s="181"/>
    </row>
    <row r="714" spans="1:11" ht="19.5" customHeight="1" x14ac:dyDescent="0.25">
      <c r="A714" s="233" t="s">
        <v>171</v>
      </c>
      <c r="B714" s="216"/>
      <c r="C714" s="234">
        <v>150</v>
      </c>
      <c r="D714" s="225"/>
      <c r="E714" s="234"/>
      <c r="F714" s="214">
        <v>4.58</v>
      </c>
      <c r="G714" s="279">
        <v>4.08</v>
      </c>
      <c r="H714" s="214">
        <v>7.58</v>
      </c>
      <c r="I714" s="279">
        <v>85</v>
      </c>
      <c r="J714" s="214">
        <v>1.95</v>
      </c>
      <c r="K714" s="181" t="s">
        <v>351</v>
      </c>
    </row>
    <row r="715" spans="1:11" ht="19.5" customHeight="1" x14ac:dyDescent="0.25">
      <c r="A715" s="216" t="s">
        <v>173</v>
      </c>
      <c r="B715" s="216" t="s">
        <v>94</v>
      </c>
      <c r="C715" s="234"/>
      <c r="D715" s="225">
        <v>158</v>
      </c>
      <c r="E715" s="234">
        <v>150</v>
      </c>
      <c r="F715" s="225"/>
      <c r="G715" s="234"/>
      <c r="H715" s="225"/>
      <c r="I715" s="234"/>
      <c r="J715" s="225"/>
      <c r="K715" s="181"/>
    </row>
    <row r="716" spans="1:11" ht="19.5" customHeight="1" x14ac:dyDescent="0.25">
      <c r="A716" s="216" t="s">
        <v>240</v>
      </c>
      <c r="B716" s="216"/>
      <c r="C716" s="296">
        <v>35</v>
      </c>
      <c r="D716" s="213"/>
      <c r="E716" s="296"/>
      <c r="F716" s="214">
        <v>2.6599999999999993</v>
      </c>
      <c r="G716" s="279">
        <v>4.2</v>
      </c>
      <c r="H716" s="214">
        <v>18.420000000000002</v>
      </c>
      <c r="I716" s="279">
        <v>95.666666666666629</v>
      </c>
      <c r="J716" s="214">
        <v>0.11</v>
      </c>
      <c r="K716" s="181" t="s">
        <v>241</v>
      </c>
    </row>
    <row r="717" spans="1:11" ht="19.5" customHeight="1" x14ac:dyDescent="0.25">
      <c r="A717" s="216"/>
      <c r="B717" s="216" t="s">
        <v>133</v>
      </c>
      <c r="C717" s="296"/>
      <c r="D717" s="213">
        <v>21</v>
      </c>
      <c r="E717" s="296">
        <v>21</v>
      </c>
      <c r="F717" s="214"/>
      <c r="G717" s="279"/>
      <c r="H717" s="214"/>
      <c r="I717" s="279"/>
      <c r="J717" s="214"/>
      <c r="K717" s="181"/>
    </row>
    <row r="718" spans="1:11" ht="19.5" customHeight="1" x14ac:dyDescent="0.25">
      <c r="A718" s="216"/>
      <c r="B718" s="216" t="s">
        <v>242</v>
      </c>
      <c r="C718" s="296"/>
      <c r="D718" s="213">
        <v>0.75</v>
      </c>
      <c r="E718" s="296">
        <v>0.75</v>
      </c>
      <c r="F718" s="214"/>
      <c r="G718" s="279"/>
      <c r="H718" s="214"/>
      <c r="I718" s="279"/>
      <c r="J718" s="214"/>
      <c r="K718" s="181"/>
    </row>
    <row r="719" spans="1:11" ht="19.5" customHeight="1" x14ac:dyDescent="0.25">
      <c r="A719" s="216"/>
      <c r="B719" s="216" t="s">
        <v>243</v>
      </c>
      <c r="C719" s="296"/>
      <c r="D719" s="213">
        <v>2.73</v>
      </c>
      <c r="E719" s="296">
        <v>2.73</v>
      </c>
      <c r="F719" s="214"/>
      <c r="G719" s="279"/>
      <c r="H719" s="214"/>
      <c r="I719" s="279"/>
      <c r="J719" s="214"/>
      <c r="K719" s="181"/>
    </row>
    <row r="720" spans="1:11" ht="19.5" customHeight="1" x14ac:dyDescent="0.25">
      <c r="A720" s="216"/>
      <c r="B720" s="216" t="s">
        <v>148</v>
      </c>
      <c r="C720" s="296"/>
      <c r="D720" s="213">
        <v>1</v>
      </c>
      <c r="E720" s="296">
        <v>1</v>
      </c>
      <c r="F720" s="214"/>
      <c r="G720" s="279"/>
      <c r="H720" s="214"/>
      <c r="I720" s="279"/>
      <c r="J720" s="214"/>
      <c r="K720" s="181"/>
    </row>
    <row r="721" spans="1:11" ht="19.5" customHeight="1" x14ac:dyDescent="0.25">
      <c r="A721" s="216"/>
      <c r="B721" s="216" t="s">
        <v>244</v>
      </c>
      <c r="C721" s="296"/>
      <c r="D721" s="213">
        <v>2.04</v>
      </c>
      <c r="E721" s="296">
        <v>1.7</v>
      </c>
      <c r="F721" s="214"/>
      <c r="G721" s="279"/>
      <c r="H721" s="214"/>
      <c r="I721" s="279"/>
      <c r="J721" s="214"/>
      <c r="K721" s="181"/>
    </row>
    <row r="722" spans="1:11" ht="19.5" customHeight="1" x14ac:dyDescent="0.25">
      <c r="A722" s="216"/>
      <c r="B722" s="216" t="s">
        <v>245</v>
      </c>
      <c r="C722" s="296"/>
      <c r="D722" s="213">
        <v>0.18</v>
      </c>
      <c r="E722" s="296">
        <v>0.18</v>
      </c>
      <c r="F722" s="214"/>
      <c r="G722" s="279"/>
      <c r="H722" s="214"/>
      <c r="I722" s="279"/>
      <c r="J722" s="214"/>
      <c r="K722" s="181"/>
    </row>
    <row r="723" spans="1:11" ht="19.5" customHeight="1" x14ac:dyDescent="0.25">
      <c r="A723" s="216"/>
      <c r="B723" s="216" t="s">
        <v>34</v>
      </c>
      <c r="C723" s="296"/>
      <c r="D723" s="213">
        <v>9.1</v>
      </c>
      <c r="E723" s="296">
        <v>9.1</v>
      </c>
      <c r="F723" s="214"/>
      <c r="G723" s="279"/>
      <c r="H723" s="214"/>
      <c r="I723" s="279"/>
      <c r="J723" s="214"/>
      <c r="K723" s="181"/>
    </row>
    <row r="724" spans="1:11" ht="19.5" customHeight="1" x14ac:dyDescent="0.25">
      <c r="A724" s="216"/>
      <c r="B724" s="216" t="s">
        <v>246</v>
      </c>
      <c r="C724" s="296"/>
      <c r="D724" s="213">
        <v>0.2</v>
      </c>
      <c r="E724" s="296">
        <v>0.2</v>
      </c>
      <c r="F724" s="214"/>
      <c r="G724" s="279"/>
      <c r="H724" s="214"/>
      <c r="I724" s="279"/>
      <c r="J724" s="214"/>
      <c r="K724" s="181"/>
    </row>
    <row r="725" spans="1:11" ht="19.5" customHeight="1" x14ac:dyDescent="0.25">
      <c r="A725" s="216"/>
      <c r="B725" s="216" t="s">
        <v>35</v>
      </c>
      <c r="C725" s="296"/>
      <c r="D725" s="213">
        <v>8.26</v>
      </c>
      <c r="E725" s="296">
        <v>8.26</v>
      </c>
      <c r="F725" s="214"/>
      <c r="G725" s="279"/>
      <c r="H725" s="214"/>
      <c r="I725" s="279"/>
      <c r="J725" s="214"/>
      <c r="K725" s="181"/>
    </row>
    <row r="726" spans="1:11" ht="19.5" customHeight="1" x14ac:dyDescent="0.25">
      <c r="A726" s="216"/>
      <c r="B726" s="216" t="s">
        <v>62</v>
      </c>
      <c r="C726" s="296"/>
      <c r="D726" s="213"/>
      <c r="E726" s="296">
        <v>41</v>
      </c>
      <c r="F726" s="214"/>
      <c r="G726" s="279"/>
      <c r="H726" s="214"/>
      <c r="I726" s="279"/>
      <c r="J726" s="214"/>
      <c r="K726" s="181"/>
    </row>
    <row r="727" spans="1:11" ht="19.5" customHeight="1" x14ac:dyDescent="0.25">
      <c r="A727" s="216"/>
      <c r="B727" s="216" t="s">
        <v>247</v>
      </c>
      <c r="C727" s="296"/>
      <c r="D727" s="213">
        <v>1</v>
      </c>
      <c r="E727" s="296">
        <v>0.84</v>
      </c>
      <c r="F727" s="214"/>
      <c r="G727" s="279"/>
      <c r="H727" s="214"/>
      <c r="I727" s="279"/>
      <c r="J727" s="214"/>
      <c r="K727" s="181"/>
    </row>
    <row r="728" spans="1:11" ht="19.5" customHeight="1" x14ac:dyDescent="0.25">
      <c r="A728" s="216"/>
      <c r="B728" s="216" t="s">
        <v>248</v>
      </c>
      <c r="C728" s="296"/>
      <c r="D728" s="213">
        <v>0.7</v>
      </c>
      <c r="E728" s="296">
        <v>0.7</v>
      </c>
      <c r="F728" s="214"/>
      <c r="G728" s="279"/>
      <c r="H728" s="214"/>
      <c r="I728" s="279"/>
      <c r="J728" s="214"/>
      <c r="K728" s="181"/>
    </row>
    <row r="729" spans="1:11" ht="19.5" customHeight="1" x14ac:dyDescent="0.25">
      <c r="A729" s="233" t="s">
        <v>272</v>
      </c>
      <c r="B729" s="212"/>
      <c r="C729" s="313" t="s">
        <v>232</v>
      </c>
      <c r="D729" s="213"/>
      <c r="E729" s="296"/>
      <c r="F729" s="214">
        <v>9.07</v>
      </c>
      <c r="G729" s="279">
        <v>12.11</v>
      </c>
      <c r="H729" s="214">
        <v>34.96</v>
      </c>
      <c r="I729" s="279">
        <v>256.67</v>
      </c>
      <c r="J729" s="214">
        <v>0.22</v>
      </c>
      <c r="K729" s="181" t="s">
        <v>207</v>
      </c>
    </row>
    <row r="730" spans="1:11" ht="19.5" customHeight="1" x14ac:dyDescent="0.25">
      <c r="A730" s="233"/>
      <c r="B730" s="216" t="s">
        <v>208</v>
      </c>
      <c r="C730" s="313"/>
      <c r="D730" s="213">
        <v>84</v>
      </c>
      <c r="E730" s="296">
        <v>70</v>
      </c>
      <c r="F730" s="214"/>
      <c r="G730" s="279"/>
      <c r="H730" s="214"/>
      <c r="I730" s="279"/>
      <c r="J730" s="214"/>
      <c r="K730" s="181"/>
    </row>
    <row r="731" spans="1:11" ht="19.5" customHeight="1" x14ac:dyDescent="0.25">
      <c r="A731" s="233"/>
      <c r="B731" s="212" t="s">
        <v>94</v>
      </c>
      <c r="C731" s="313"/>
      <c r="D731" s="213">
        <v>65</v>
      </c>
      <c r="E731" s="296">
        <v>65</v>
      </c>
      <c r="F731" s="214"/>
      <c r="G731" s="279"/>
      <c r="H731" s="214"/>
      <c r="I731" s="279"/>
      <c r="J731" s="214"/>
      <c r="K731" s="181"/>
    </row>
    <row r="732" spans="1:11" ht="19.5" customHeight="1" x14ac:dyDescent="0.25">
      <c r="A732" s="233"/>
      <c r="B732" s="212" t="s">
        <v>273</v>
      </c>
      <c r="C732" s="313"/>
      <c r="D732" s="213"/>
      <c r="E732" s="296">
        <v>135</v>
      </c>
      <c r="F732" s="214"/>
      <c r="G732" s="279"/>
      <c r="H732" s="214"/>
      <c r="I732" s="279"/>
      <c r="J732" s="214"/>
      <c r="K732" s="181"/>
    </row>
    <row r="733" spans="1:11" ht="19.5" customHeight="1" x14ac:dyDescent="0.25">
      <c r="A733" s="233"/>
      <c r="B733" s="212" t="s">
        <v>148</v>
      </c>
      <c r="C733" s="313"/>
      <c r="D733" s="213">
        <v>2</v>
      </c>
      <c r="E733" s="296">
        <v>2</v>
      </c>
      <c r="F733" s="214"/>
      <c r="G733" s="279"/>
      <c r="H733" s="214"/>
      <c r="I733" s="279"/>
      <c r="J733" s="214"/>
      <c r="K733" s="181"/>
    </row>
    <row r="734" spans="1:11" ht="19.5" customHeight="1" x14ac:dyDescent="0.25">
      <c r="A734" s="233"/>
      <c r="B734" s="212" t="s">
        <v>37</v>
      </c>
      <c r="C734" s="313"/>
      <c r="D734" s="213">
        <v>0.3</v>
      </c>
      <c r="E734" s="296">
        <v>0.3</v>
      </c>
      <c r="F734" s="214"/>
      <c r="G734" s="279"/>
      <c r="H734" s="214"/>
      <c r="I734" s="279"/>
      <c r="J734" s="214"/>
      <c r="K734" s="181"/>
    </row>
    <row r="735" spans="1:11" ht="19.5" customHeight="1" x14ac:dyDescent="0.25">
      <c r="A735" s="233"/>
      <c r="B735" s="212" t="s">
        <v>209</v>
      </c>
      <c r="C735" s="313"/>
      <c r="D735" s="213"/>
      <c r="E735" s="296">
        <v>130</v>
      </c>
      <c r="F735" s="214"/>
      <c r="G735" s="279"/>
      <c r="H735" s="214"/>
      <c r="I735" s="279"/>
      <c r="J735" s="214"/>
      <c r="K735" s="181"/>
    </row>
    <row r="736" spans="1:11" ht="33.75" customHeight="1" x14ac:dyDescent="0.25">
      <c r="A736" s="233" t="s">
        <v>333</v>
      </c>
      <c r="B736" s="216"/>
      <c r="C736" s="250" t="s">
        <v>334</v>
      </c>
      <c r="D736" s="307"/>
      <c r="E736" s="295"/>
      <c r="F736" s="226">
        <v>5.2500000000000012E-2</v>
      </c>
      <c r="G736" s="239">
        <v>1.5000000000000005E-2</v>
      </c>
      <c r="H736" s="226">
        <v>5.018110944527737</v>
      </c>
      <c r="I736" s="239">
        <v>20.084932533733134</v>
      </c>
      <c r="J736" s="226">
        <v>0.02</v>
      </c>
      <c r="K736" s="181" t="s">
        <v>366</v>
      </c>
    </row>
    <row r="737" spans="1:11" ht="19.5" customHeight="1" x14ac:dyDescent="0.25">
      <c r="A737" s="233"/>
      <c r="B737" s="216" t="s">
        <v>100</v>
      </c>
      <c r="C737" s="250"/>
      <c r="D737" s="225">
        <v>0.4</v>
      </c>
      <c r="E737" s="234">
        <v>0.4</v>
      </c>
      <c r="F737" s="226"/>
      <c r="G737" s="239"/>
      <c r="H737" s="226"/>
      <c r="I737" s="239"/>
      <c r="J737" s="226"/>
      <c r="K737" s="181"/>
    </row>
    <row r="738" spans="1:11" ht="19.5" customHeight="1" x14ac:dyDescent="0.25">
      <c r="A738" s="233"/>
      <c r="B738" s="216" t="s">
        <v>36</v>
      </c>
      <c r="C738" s="250"/>
      <c r="D738" s="225">
        <v>5</v>
      </c>
      <c r="E738" s="234">
        <v>5</v>
      </c>
      <c r="F738" s="226"/>
      <c r="G738" s="239"/>
      <c r="H738" s="226"/>
      <c r="I738" s="239"/>
      <c r="J738" s="226"/>
      <c r="K738" s="181"/>
    </row>
    <row r="739" spans="1:11" ht="19.5" customHeight="1" x14ac:dyDescent="0.25">
      <c r="A739" s="233"/>
      <c r="B739" s="216" t="s">
        <v>35</v>
      </c>
      <c r="C739" s="250"/>
      <c r="D739" s="225">
        <v>150</v>
      </c>
      <c r="E739" s="234">
        <v>150</v>
      </c>
      <c r="F739" s="226"/>
      <c r="G739" s="239"/>
      <c r="H739" s="226"/>
      <c r="I739" s="239"/>
      <c r="J739" s="226"/>
      <c r="K739" s="181"/>
    </row>
    <row r="740" spans="1:11" ht="30.75" customHeight="1" thickBot="1" x14ac:dyDescent="0.3">
      <c r="A740" s="233" t="s">
        <v>70</v>
      </c>
      <c r="B740" s="216"/>
      <c r="C740" s="234">
        <v>25</v>
      </c>
      <c r="D740" s="226">
        <v>25</v>
      </c>
      <c r="E740" s="239">
        <v>25</v>
      </c>
      <c r="F740" s="226">
        <v>1.9</v>
      </c>
      <c r="G740" s="270">
        <v>0.20000000000000004</v>
      </c>
      <c r="H740" s="226">
        <v>12.3</v>
      </c>
      <c r="I740" s="270">
        <v>58.750000000000007</v>
      </c>
      <c r="J740" s="226">
        <v>0</v>
      </c>
      <c r="K740" s="181" t="s">
        <v>79</v>
      </c>
    </row>
    <row r="741" spans="1:11" ht="19.5" customHeight="1" thickBot="1" x14ac:dyDescent="0.3">
      <c r="A741" s="251" t="s">
        <v>47</v>
      </c>
      <c r="B741" s="252"/>
      <c r="C741" s="515">
        <f>C740+155+C729+C716+C714</f>
        <v>495</v>
      </c>
      <c r="D741" s="244"/>
      <c r="E741" s="243"/>
      <c r="F741" s="255">
        <f>F740+F736+F729+F716+F714</f>
        <v>18.262500000000003</v>
      </c>
      <c r="G741" s="255">
        <f t="shared" ref="G741:J741" si="26">G740+G736+G729+G716+G714</f>
        <v>20.604999999999997</v>
      </c>
      <c r="H741" s="255">
        <f t="shared" si="26"/>
        <v>78.278110944527739</v>
      </c>
      <c r="I741" s="255">
        <f t="shared" si="26"/>
        <v>516.17159920039978</v>
      </c>
      <c r="J741" s="255">
        <f t="shared" si="26"/>
        <v>2.2999999999999998</v>
      </c>
      <c r="K741" s="192"/>
    </row>
    <row r="742" spans="1:11" ht="19.5" customHeight="1" thickBot="1" x14ac:dyDescent="0.3">
      <c r="A742" s="337" t="s">
        <v>101</v>
      </c>
      <c r="B742" s="287"/>
      <c r="C742" s="567">
        <f>C741+C712+C675+C672</f>
        <v>1521</v>
      </c>
      <c r="D742" s="338"/>
      <c r="E742" s="338"/>
      <c r="F742" s="255">
        <f>F741+F712+F675+F672</f>
        <v>43.703718282858752</v>
      </c>
      <c r="G742" s="255">
        <f t="shared" ref="G742:J742" si="27">G741+G712+G675+G672</f>
        <v>49.591709042346956</v>
      </c>
      <c r="H742" s="255">
        <f t="shared" si="27"/>
        <v>194.78033573968847</v>
      </c>
      <c r="I742" s="255">
        <f t="shared" si="27"/>
        <v>1341.7293775306598</v>
      </c>
      <c r="J742" s="255">
        <f t="shared" si="27"/>
        <v>17.059999999999999</v>
      </c>
      <c r="K742" s="203"/>
    </row>
    <row r="743" spans="1:11" ht="19.5" customHeight="1" x14ac:dyDescent="0.25">
      <c r="A743" s="217"/>
      <c r="B743" s="216"/>
      <c r="C743" s="350"/>
      <c r="D743" s="225"/>
      <c r="E743" s="225"/>
      <c r="F743" s="310"/>
      <c r="G743" s="310"/>
      <c r="H743" s="310"/>
      <c r="I743" s="310"/>
      <c r="J743" s="226"/>
      <c r="K743" s="11"/>
    </row>
    <row r="744" spans="1:11" ht="19.5" customHeight="1" thickBot="1" x14ac:dyDescent="0.3">
      <c r="A744" s="217" t="s">
        <v>274</v>
      </c>
      <c r="B744" s="217"/>
      <c r="C744" s="223"/>
      <c r="D744" s="224"/>
      <c r="E744" s="225"/>
      <c r="F744" s="226"/>
      <c r="G744" s="226"/>
      <c r="H744" s="226"/>
      <c r="I744" s="226"/>
      <c r="J744" s="226"/>
      <c r="K744" s="184"/>
    </row>
    <row r="745" spans="1:11" ht="34.5" customHeight="1" x14ac:dyDescent="0.25">
      <c r="A745" s="227" t="s">
        <v>11</v>
      </c>
      <c r="B745" s="228"/>
      <c r="C745" s="229" t="s">
        <v>12</v>
      </c>
      <c r="D745" s="311" t="s">
        <v>13</v>
      </c>
      <c r="E745" s="229" t="s">
        <v>13</v>
      </c>
      <c r="F745" s="541" t="s">
        <v>14</v>
      </c>
      <c r="G745" s="542"/>
      <c r="H745" s="543"/>
      <c r="I745" s="231" t="s">
        <v>15</v>
      </c>
      <c r="J745" s="232" t="s">
        <v>16</v>
      </c>
      <c r="K745" s="186" t="s">
        <v>103</v>
      </c>
    </row>
    <row r="746" spans="1:11" ht="19.5" customHeight="1" thickBot="1" x14ac:dyDescent="0.3">
      <c r="A746" s="233" t="s">
        <v>18</v>
      </c>
      <c r="B746" s="216"/>
      <c r="C746" s="234" t="s">
        <v>19</v>
      </c>
      <c r="D746" s="225" t="s">
        <v>20</v>
      </c>
      <c r="E746" s="234" t="s">
        <v>20</v>
      </c>
      <c r="F746" s="238"/>
      <c r="G746" s="238"/>
      <c r="H746" s="238"/>
      <c r="I746" s="239" t="s">
        <v>226</v>
      </c>
      <c r="J746" s="270"/>
      <c r="K746" s="394" t="s">
        <v>104</v>
      </c>
    </row>
    <row r="747" spans="1:11" ht="19.5" customHeight="1" thickBot="1" x14ac:dyDescent="0.3">
      <c r="A747" s="233"/>
      <c r="B747" s="216"/>
      <c r="C747" s="234"/>
      <c r="D747" s="271" t="s">
        <v>22</v>
      </c>
      <c r="E747" s="242" t="s">
        <v>23</v>
      </c>
      <c r="F747" s="312" t="s">
        <v>24</v>
      </c>
      <c r="G747" s="231" t="s">
        <v>25</v>
      </c>
      <c r="H747" s="232" t="s">
        <v>26</v>
      </c>
      <c r="I747" s="231" t="s">
        <v>27</v>
      </c>
      <c r="J747" s="249" t="s">
        <v>28</v>
      </c>
      <c r="K747" s="188"/>
    </row>
    <row r="748" spans="1:11" ht="19.5" customHeight="1" x14ac:dyDescent="0.25">
      <c r="A748" s="227"/>
      <c r="B748" s="246" t="s">
        <v>29</v>
      </c>
      <c r="C748" s="229"/>
      <c r="D748" s="311"/>
      <c r="E748" s="229"/>
      <c r="F748" s="232"/>
      <c r="G748" s="231"/>
      <c r="H748" s="232"/>
      <c r="I748" s="231"/>
      <c r="J748" s="232"/>
      <c r="K748" s="181"/>
    </row>
    <row r="749" spans="1:11" ht="49.5" customHeight="1" x14ac:dyDescent="0.25">
      <c r="A749" s="233" t="s">
        <v>367</v>
      </c>
      <c r="B749" s="216"/>
      <c r="C749" s="234" t="s">
        <v>323</v>
      </c>
      <c r="D749" s="225"/>
      <c r="E749" s="234"/>
      <c r="F749" s="226">
        <v>6.0159520958083839</v>
      </c>
      <c r="G749" s="239">
        <v>4.8376586826347312</v>
      </c>
      <c r="H749" s="226">
        <v>30.971922155688627</v>
      </c>
      <c r="I749" s="239">
        <v>191.96047904191619</v>
      </c>
      <c r="J749" s="226">
        <v>0.67</v>
      </c>
      <c r="K749" s="181" t="s">
        <v>368</v>
      </c>
    </row>
    <row r="750" spans="1:11" ht="19.5" customHeight="1" x14ac:dyDescent="0.25">
      <c r="A750" s="233"/>
      <c r="B750" s="216" t="s">
        <v>277</v>
      </c>
      <c r="C750" s="234"/>
      <c r="D750" s="225">
        <v>18</v>
      </c>
      <c r="E750" s="234">
        <v>18</v>
      </c>
      <c r="F750" s="226"/>
      <c r="G750" s="239"/>
      <c r="H750" s="226"/>
      <c r="I750" s="239"/>
      <c r="J750" s="226"/>
      <c r="K750" s="181"/>
    </row>
    <row r="751" spans="1:11" ht="19.5" customHeight="1" x14ac:dyDescent="0.25">
      <c r="A751" s="233"/>
      <c r="B751" s="216" t="s">
        <v>34</v>
      </c>
      <c r="C751" s="234"/>
      <c r="D751" s="225">
        <v>70</v>
      </c>
      <c r="E751" s="234">
        <v>70</v>
      </c>
      <c r="F751" s="226"/>
      <c r="G751" s="239"/>
      <c r="H751" s="226"/>
      <c r="I751" s="239"/>
      <c r="J751" s="226"/>
      <c r="K751" s="181"/>
    </row>
    <row r="752" spans="1:11" ht="19.5" customHeight="1" x14ac:dyDescent="0.25">
      <c r="A752" s="233"/>
      <c r="B752" s="216" t="s">
        <v>35</v>
      </c>
      <c r="C752" s="234"/>
      <c r="D752" s="225">
        <v>53</v>
      </c>
      <c r="E752" s="234">
        <v>53</v>
      </c>
      <c r="F752" s="226"/>
      <c r="G752" s="239"/>
      <c r="H752" s="226"/>
      <c r="I752" s="239"/>
      <c r="J752" s="226"/>
      <c r="K752" s="181"/>
    </row>
    <row r="753" spans="1:11" ht="19.5" customHeight="1" x14ac:dyDescent="0.25">
      <c r="A753" s="233"/>
      <c r="B753" s="216" t="s">
        <v>36</v>
      </c>
      <c r="C753" s="234"/>
      <c r="D753" s="225">
        <v>2</v>
      </c>
      <c r="E753" s="234">
        <v>2</v>
      </c>
      <c r="F753" s="226"/>
      <c r="G753" s="239"/>
      <c r="H753" s="226"/>
      <c r="I753" s="239"/>
      <c r="J753" s="226"/>
      <c r="K753" s="181"/>
    </row>
    <row r="754" spans="1:11" ht="19.5" customHeight="1" x14ac:dyDescent="0.25">
      <c r="A754" s="233"/>
      <c r="B754" s="211" t="s">
        <v>37</v>
      </c>
      <c r="C754" s="234"/>
      <c r="D754" s="225">
        <v>0.4</v>
      </c>
      <c r="E754" s="234">
        <v>0.4</v>
      </c>
      <c r="F754" s="226"/>
      <c r="G754" s="239"/>
      <c r="H754" s="226"/>
      <c r="I754" s="239"/>
      <c r="J754" s="226"/>
      <c r="K754" s="181"/>
    </row>
    <row r="755" spans="1:11" ht="19.5" customHeight="1" x14ac:dyDescent="0.25">
      <c r="A755" s="233"/>
      <c r="B755" s="216" t="s">
        <v>38</v>
      </c>
      <c r="C755" s="234"/>
      <c r="D755" s="225">
        <v>3</v>
      </c>
      <c r="E755" s="234">
        <v>3</v>
      </c>
      <c r="F755" s="226"/>
      <c r="G755" s="239"/>
      <c r="H755" s="226"/>
      <c r="I755" s="239"/>
      <c r="J755" s="226"/>
      <c r="K755" s="181"/>
    </row>
    <row r="756" spans="1:11" ht="19.5" customHeight="1" x14ac:dyDescent="0.25">
      <c r="A756" s="82" t="s">
        <v>380</v>
      </c>
      <c r="B756" s="53"/>
      <c r="C756" s="15" t="s">
        <v>40</v>
      </c>
      <c r="D756" s="123"/>
      <c r="E756" s="124"/>
      <c r="F756" s="19">
        <v>2.673</v>
      </c>
      <c r="G756" s="18">
        <v>2.2679999999999998</v>
      </c>
      <c r="H756" s="19">
        <v>10.341733133433284</v>
      </c>
      <c r="I756" s="18">
        <v>72.701919040479751</v>
      </c>
      <c r="J756" s="19">
        <v>1.2</v>
      </c>
      <c r="K756" s="361" t="s">
        <v>163</v>
      </c>
    </row>
    <row r="757" spans="1:11" ht="19.5" customHeight="1" x14ac:dyDescent="0.25">
      <c r="A757" s="82"/>
      <c r="B757" s="9" t="s">
        <v>100</v>
      </c>
      <c r="C757" s="84"/>
      <c r="D757" s="16">
        <v>0.45</v>
      </c>
      <c r="E757" s="15">
        <v>0.45</v>
      </c>
      <c r="F757" s="19"/>
      <c r="G757" s="18"/>
      <c r="H757" s="19"/>
      <c r="I757" s="18"/>
      <c r="J757" s="19"/>
      <c r="K757" s="361"/>
    </row>
    <row r="758" spans="1:11" ht="19.5" customHeight="1" x14ac:dyDescent="0.25">
      <c r="A758" s="82"/>
      <c r="B758" s="53" t="s">
        <v>36</v>
      </c>
      <c r="C758" s="84"/>
      <c r="D758" s="16">
        <v>6</v>
      </c>
      <c r="E758" s="15">
        <v>6</v>
      </c>
      <c r="F758" s="19"/>
      <c r="G758" s="18"/>
      <c r="H758" s="19"/>
      <c r="I758" s="18"/>
      <c r="J758" s="19"/>
      <c r="K758" s="361"/>
    </row>
    <row r="759" spans="1:11" ht="19.5" customHeight="1" x14ac:dyDescent="0.25">
      <c r="A759" s="82"/>
      <c r="B759" s="53" t="s">
        <v>34</v>
      </c>
      <c r="C759" s="84"/>
      <c r="D759" s="16">
        <v>92</v>
      </c>
      <c r="E759" s="15">
        <v>90</v>
      </c>
      <c r="F759" s="19"/>
      <c r="G759" s="18"/>
      <c r="H759" s="19"/>
      <c r="I759" s="18"/>
      <c r="J759" s="19"/>
      <c r="K759" s="361"/>
    </row>
    <row r="760" spans="1:11" ht="19.5" customHeight="1" x14ac:dyDescent="0.25">
      <c r="A760" s="82"/>
      <c r="B760" s="53" t="s">
        <v>35</v>
      </c>
      <c r="C760" s="84"/>
      <c r="D760" s="16">
        <v>90</v>
      </c>
      <c r="E760" s="15">
        <v>90</v>
      </c>
      <c r="F760" s="19"/>
      <c r="G760" s="18"/>
      <c r="H760" s="19"/>
      <c r="I760" s="18"/>
      <c r="J760" s="19"/>
      <c r="K760" s="361"/>
    </row>
    <row r="761" spans="1:11" ht="37.5" customHeight="1" x14ac:dyDescent="0.25">
      <c r="A761" s="233" t="s">
        <v>324</v>
      </c>
      <c r="B761" s="216"/>
      <c r="C761" s="250" t="s">
        <v>325</v>
      </c>
      <c r="D761" s="235"/>
      <c r="E761" s="234"/>
      <c r="F761" s="247">
        <v>1.915</v>
      </c>
      <c r="G761" s="239">
        <v>4.3549999999999995</v>
      </c>
      <c r="H761" s="226">
        <v>12.920000000000002</v>
      </c>
      <c r="I761" s="239">
        <v>98.500000000000014</v>
      </c>
      <c r="J761" s="225"/>
      <c r="K761" s="181" t="s">
        <v>45</v>
      </c>
    </row>
    <row r="762" spans="1:11" ht="19.5" customHeight="1" x14ac:dyDescent="0.25">
      <c r="A762" s="233"/>
      <c r="B762" s="216" t="s">
        <v>46</v>
      </c>
      <c r="C762" s="234"/>
      <c r="D762" s="235">
        <v>25</v>
      </c>
      <c r="E762" s="234">
        <v>25</v>
      </c>
      <c r="F762" s="235"/>
      <c r="G762" s="234"/>
      <c r="H762" s="225"/>
      <c r="I762" s="234"/>
      <c r="J762" s="225"/>
      <c r="K762" s="181"/>
    </row>
    <row r="763" spans="1:11" ht="19.5" customHeight="1" thickBot="1" x14ac:dyDescent="0.3">
      <c r="A763" s="233"/>
      <c r="B763" s="216" t="s">
        <v>38</v>
      </c>
      <c r="C763" s="234"/>
      <c r="D763" s="235">
        <v>5</v>
      </c>
      <c r="E763" s="234">
        <v>5</v>
      </c>
      <c r="F763" s="235" t="s">
        <v>9</v>
      </c>
      <c r="G763" s="236"/>
      <c r="H763" s="225"/>
      <c r="I763" s="236"/>
      <c r="J763" s="225"/>
      <c r="K763" s="181"/>
    </row>
    <row r="764" spans="1:11" ht="19.5" customHeight="1" thickBot="1" x14ac:dyDescent="0.3">
      <c r="A764" s="251" t="s">
        <v>47</v>
      </c>
      <c r="B764" s="252"/>
      <c r="C764" s="253">
        <v>359</v>
      </c>
      <c r="D764" s="271"/>
      <c r="E764" s="242"/>
      <c r="F764" s="272">
        <f>F749+F756+F761</f>
        <v>10.603952095808385</v>
      </c>
      <c r="G764" s="255">
        <f>G749+G756+G761</f>
        <v>11.46065868263473</v>
      </c>
      <c r="H764" s="272">
        <f>H749+H756+H761</f>
        <v>54.233655289121913</v>
      </c>
      <c r="I764" s="255">
        <f>I749+I756+I761</f>
        <v>363.16239808239595</v>
      </c>
      <c r="J764" s="272">
        <f>J749+J756+J761</f>
        <v>1.87</v>
      </c>
      <c r="K764" s="192"/>
    </row>
    <row r="765" spans="1:11" ht="19.5" customHeight="1" x14ac:dyDescent="0.25">
      <c r="A765" s="227"/>
      <c r="B765" s="246" t="s">
        <v>48</v>
      </c>
      <c r="C765" s="294"/>
      <c r="D765" s="311"/>
      <c r="E765" s="229"/>
      <c r="F765" s="232"/>
      <c r="G765" s="231"/>
      <c r="H765" s="232"/>
      <c r="I765" s="231"/>
      <c r="J765" s="232"/>
      <c r="K765" s="190"/>
    </row>
    <row r="766" spans="1:11" ht="19.5" customHeight="1" thickBot="1" x14ac:dyDescent="0.3">
      <c r="A766" s="233" t="s">
        <v>383</v>
      </c>
      <c r="B766" s="216"/>
      <c r="C766" s="234">
        <v>100</v>
      </c>
      <c r="D766" s="225">
        <v>100</v>
      </c>
      <c r="E766" s="234">
        <v>100</v>
      </c>
      <c r="F766" s="226">
        <v>0.4</v>
      </c>
      <c r="G766" s="239">
        <v>0.4</v>
      </c>
      <c r="H766" s="226">
        <v>9.8000000000000007</v>
      </c>
      <c r="I766" s="239">
        <v>47</v>
      </c>
      <c r="J766" s="226">
        <v>10</v>
      </c>
      <c r="K766" s="193" t="s">
        <v>326</v>
      </c>
    </row>
    <row r="767" spans="1:11" ht="19.5" customHeight="1" thickBot="1" x14ac:dyDescent="0.3">
      <c r="A767" s="251" t="s">
        <v>47</v>
      </c>
      <c r="B767" s="252"/>
      <c r="C767" s="253">
        <v>100</v>
      </c>
      <c r="D767" s="271"/>
      <c r="E767" s="242"/>
      <c r="F767" s="272">
        <f>F766</f>
        <v>0.4</v>
      </c>
      <c r="G767" s="255">
        <f>G766</f>
        <v>0.4</v>
      </c>
      <c r="H767" s="272">
        <f>H766</f>
        <v>9.8000000000000007</v>
      </c>
      <c r="I767" s="255">
        <f>I766</f>
        <v>47</v>
      </c>
      <c r="J767" s="272">
        <f>J766</f>
        <v>10</v>
      </c>
      <c r="K767" s="192"/>
    </row>
    <row r="768" spans="1:11" ht="19.5" customHeight="1" x14ac:dyDescent="0.25">
      <c r="A768" s="227"/>
      <c r="B768" s="246" t="s">
        <v>51</v>
      </c>
      <c r="C768" s="294"/>
      <c r="D768" s="311"/>
      <c r="E768" s="229"/>
      <c r="F768" s="232"/>
      <c r="G768" s="231"/>
      <c r="H768" s="232"/>
      <c r="I768" s="231"/>
      <c r="J768" s="232"/>
      <c r="K768" s="195"/>
    </row>
    <row r="769" spans="1:11" s="411" customFormat="1" ht="48" customHeight="1" x14ac:dyDescent="0.25">
      <c r="A769" s="478" t="s">
        <v>579</v>
      </c>
      <c r="B769" s="265"/>
      <c r="C769" s="479">
        <v>30</v>
      </c>
      <c r="D769" s="474"/>
      <c r="E769" s="473"/>
      <c r="F769" s="474">
        <v>0.51</v>
      </c>
      <c r="G769" s="473">
        <v>1.5</v>
      </c>
      <c r="H769" s="474">
        <v>2.54</v>
      </c>
      <c r="I769" s="473">
        <v>25.71</v>
      </c>
      <c r="J769" s="474"/>
      <c r="K769" s="481" t="s">
        <v>536</v>
      </c>
    </row>
    <row r="770" spans="1:11" s="411" customFormat="1" ht="19.5" customHeight="1" x14ac:dyDescent="0.25">
      <c r="A770" s="265"/>
      <c r="B770" s="265" t="s">
        <v>535</v>
      </c>
      <c r="C770" s="479"/>
      <c r="D770" s="474">
        <v>34.32</v>
      </c>
      <c r="E770" s="473">
        <v>24</v>
      </c>
      <c r="F770" s="474"/>
      <c r="G770" s="473"/>
      <c r="H770" s="474"/>
      <c r="I770" s="473"/>
      <c r="J770" s="474"/>
      <c r="K770" s="473"/>
    </row>
    <row r="771" spans="1:11" s="411" customFormat="1" ht="19.5" customHeight="1" x14ac:dyDescent="0.25">
      <c r="A771" s="265"/>
      <c r="B771" s="265" t="s">
        <v>122</v>
      </c>
      <c r="C771" s="479"/>
      <c r="D771" s="474">
        <v>3.6</v>
      </c>
      <c r="E771" s="473">
        <v>3</v>
      </c>
      <c r="F771" s="474"/>
      <c r="G771" s="473"/>
      <c r="H771" s="474"/>
      <c r="I771" s="473"/>
      <c r="J771" s="474"/>
      <c r="K771" s="473"/>
    </row>
    <row r="772" spans="1:11" s="411" customFormat="1" ht="19.5" customHeight="1" x14ac:dyDescent="0.25">
      <c r="A772" s="265"/>
      <c r="B772" s="265" t="s">
        <v>156</v>
      </c>
      <c r="C772" s="479"/>
      <c r="D772" s="474">
        <v>1.5</v>
      </c>
      <c r="E772" s="473">
        <v>1.5</v>
      </c>
      <c r="F772" s="474"/>
      <c r="G772" s="473"/>
      <c r="H772" s="474"/>
      <c r="I772" s="473"/>
      <c r="J772" s="474"/>
      <c r="K772" s="473"/>
    </row>
    <row r="773" spans="1:11" s="411" customFormat="1" ht="19.5" customHeight="1" x14ac:dyDescent="0.25">
      <c r="A773" s="265"/>
      <c r="B773" s="265" t="s">
        <v>73</v>
      </c>
      <c r="C773" s="479"/>
      <c r="D773" s="474">
        <v>1.5</v>
      </c>
      <c r="E773" s="473">
        <v>1.5</v>
      </c>
      <c r="F773" s="474"/>
      <c r="G773" s="473"/>
      <c r="H773" s="474"/>
      <c r="I773" s="473"/>
      <c r="J773" s="474"/>
      <c r="K773" s="473"/>
    </row>
    <row r="774" spans="1:11" ht="59.25" customHeight="1" x14ac:dyDescent="0.25">
      <c r="A774" s="216" t="s">
        <v>384</v>
      </c>
      <c r="B774" s="216"/>
      <c r="C774" s="234" t="s">
        <v>327</v>
      </c>
      <c r="D774" s="226"/>
      <c r="E774" s="239"/>
      <c r="F774" s="226">
        <v>3.8790000000000004</v>
      </c>
      <c r="G774" s="239">
        <v>5.1815000000000007</v>
      </c>
      <c r="H774" s="226">
        <v>7.0059999999999993</v>
      </c>
      <c r="I774" s="239">
        <v>95.65</v>
      </c>
      <c r="J774" s="226">
        <v>0.54</v>
      </c>
      <c r="K774" s="12" t="s">
        <v>278</v>
      </c>
    </row>
    <row r="775" spans="1:11" ht="19.5" customHeight="1" x14ac:dyDescent="0.25">
      <c r="A775" s="216"/>
      <c r="B775" s="216" t="s">
        <v>194</v>
      </c>
      <c r="C775" s="250"/>
      <c r="D775" s="307">
        <v>24.4</v>
      </c>
      <c r="E775" s="295">
        <v>23</v>
      </c>
      <c r="F775" s="226"/>
      <c r="G775" s="239"/>
      <c r="H775" s="226"/>
      <c r="I775" s="239"/>
      <c r="J775" s="226"/>
      <c r="K775" s="12"/>
    </row>
    <row r="776" spans="1:11" ht="19.5" customHeight="1" x14ac:dyDescent="0.25">
      <c r="A776" s="216"/>
      <c r="B776" s="216" t="s">
        <v>195</v>
      </c>
      <c r="C776" s="250"/>
      <c r="D776" s="307"/>
      <c r="E776" s="295">
        <v>10</v>
      </c>
      <c r="F776" s="226"/>
      <c r="G776" s="239"/>
      <c r="H776" s="226"/>
      <c r="I776" s="239"/>
      <c r="J776" s="226"/>
      <c r="K776" s="12"/>
    </row>
    <row r="777" spans="1:11" ht="19.5" customHeight="1" x14ac:dyDescent="0.25">
      <c r="A777" s="233"/>
      <c r="B777" s="216" t="s">
        <v>133</v>
      </c>
      <c r="C777" s="250"/>
      <c r="D777" s="225">
        <v>11.3</v>
      </c>
      <c r="E777" s="234">
        <v>11.3</v>
      </c>
      <c r="F777" s="226"/>
      <c r="G777" s="239"/>
      <c r="H777" s="226"/>
      <c r="I777" s="239"/>
      <c r="J777" s="226"/>
      <c r="K777" s="181"/>
    </row>
    <row r="778" spans="1:11" ht="19.5" customHeight="1" x14ac:dyDescent="0.25">
      <c r="A778" s="233"/>
      <c r="B778" s="216" t="s">
        <v>60</v>
      </c>
      <c r="C778" s="250"/>
      <c r="D778" s="225">
        <v>3.6</v>
      </c>
      <c r="E778" s="234">
        <v>3</v>
      </c>
      <c r="F778" s="226"/>
      <c r="G778" s="239"/>
      <c r="H778" s="226"/>
      <c r="I778" s="239"/>
      <c r="J778" s="226"/>
      <c r="K778" s="181"/>
    </row>
    <row r="779" spans="1:11" ht="19.5" customHeight="1" x14ac:dyDescent="0.25">
      <c r="A779" s="233"/>
      <c r="B779" s="216" t="s">
        <v>78</v>
      </c>
      <c r="C779" s="250"/>
      <c r="D779" s="225">
        <v>2.1</v>
      </c>
      <c r="E779" s="234">
        <v>2.1</v>
      </c>
      <c r="F779" s="226"/>
      <c r="G779" s="239"/>
      <c r="H779" s="226"/>
      <c r="I779" s="239"/>
      <c r="J779" s="226"/>
      <c r="K779" s="181"/>
    </row>
    <row r="780" spans="1:11" ht="19.5" customHeight="1" x14ac:dyDescent="0.25">
      <c r="A780" s="233"/>
      <c r="B780" s="216" t="s">
        <v>279</v>
      </c>
      <c r="C780" s="250"/>
      <c r="D780" s="225">
        <v>0.2</v>
      </c>
      <c r="E780" s="234">
        <v>0.2</v>
      </c>
      <c r="F780" s="226"/>
      <c r="G780" s="239"/>
      <c r="H780" s="226"/>
      <c r="I780" s="239"/>
      <c r="J780" s="226"/>
      <c r="K780" s="181"/>
    </row>
    <row r="781" spans="1:11" ht="19.5" customHeight="1" x14ac:dyDescent="0.25">
      <c r="A781" s="233"/>
      <c r="B781" s="216" t="s">
        <v>280</v>
      </c>
      <c r="C781" s="250"/>
      <c r="D781" s="225"/>
      <c r="E781" s="234">
        <v>12</v>
      </c>
      <c r="F781" s="226"/>
      <c r="G781" s="239"/>
      <c r="H781" s="226"/>
      <c r="I781" s="239"/>
      <c r="J781" s="226"/>
      <c r="K781" s="181"/>
    </row>
    <row r="782" spans="1:11" ht="19.5" customHeight="1" x14ac:dyDescent="0.25">
      <c r="A782" s="233"/>
      <c r="B782" s="216" t="s">
        <v>65</v>
      </c>
      <c r="C782" s="250"/>
      <c r="D782" s="225">
        <v>7.5</v>
      </c>
      <c r="E782" s="234">
        <v>6</v>
      </c>
      <c r="F782" s="226"/>
      <c r="G782" s="239"/>
      <c r="H782" s="226"/>
      <c r="I782" s="239"/>
      <c r="J782" s="226"/>
      <c r="K782" s="181"/>
    </row>
    <row r="783" spans="1:11" ht="19.5" customHeight="1" x14ac:dyDescent="0.25">
      <c r="A783" s="233"/>
      <c r="B783" s="216" t="s">
        <v>59</v>
      </c>
      <c r="C783" s="250"/>
      <c r="D783" s="225">
        <v>7.14</v>
      </c>
      <c r="E783" s="234">
        <v>6</v>
      </c>
      <c r="F783" s="226"/>
      <c r="G783" s="239"/>
      <c r="H783" s="226"/>
      <c r="I783" s="239"/>
      <c r="J783" s="226"/>
      <c r="K783" s="181"/>
    </row>
    <row r="784" spans="1:11" ht="19.5" customHeight="1" x14ac:dyDescent="0.25">
      <c r="A784" s="233"/>
      <c r="B784" s="216" t="s">
        <v>67</v>
      </c>
      <c r="C784" s="250"/>
      <c r="D784" s="225">
        <v>3</v>
      </c>
      <c r="E784" s="234">
        <v>3</v>
      </c>
      <c r="F784" s="226"/>
      <c r="G784" s="239"/>
      <c r="H784" s="226"/>
      <c r="I784" s="239"/>
      <c r="J784" s="226"/>
      <c r="K784" s="181"/>
    </row>
    <row r="785" spans="1:11" ht="19.5" customHeight="1" x14ac:dyDescent="0.25">
      <c r="A785" s="233"/>
      <c r="B785" s="216" t="s">
        <v>128</v>
      </c>
      <c r="C785" s="250"/>
      <c r="D785" s="225">
        <v>143</v>
      </c>
      <c r="E785" s="234">
        <v>143</v>
      </c>
      <c r="F785" s="226"/>
      <c r="G785" s="239"/>
      <c r="H785" s="226"/>
      <c r="I785" s="239"/>
      <c r="J785" s="226"/>
      <c r="K785" s="181"/>
    </row>
    <row r="786" spans="1:11" ht="19.5" customHeight="1" x14ac:dyDescent="0.25">
      <c r="A786" s="233"/>
      <c r="B786" s="216" t="s">
        <v>279</v>
      </c>
      <c r="C786" s="250"/>
      <c r="D786" s="225">
        <v>0.5</v>
      </c>
      <c r="E786" s="234">
        <v>0.5</v>
      </c>
      <c r="F786" s="226"/>
      <c r="G786" s="239"/>
      <c r="H786" s="226"/>
      <c r="I786" s="239"/>
      <c r="J786" s="226"/>
      <c r="K786" s="181"/>
    </row>
    <row r="787" spans="1:11" ht="50.25" customHeight="1" x14ac:dyDescent="0.25">
      <c r="A787" s="233" t="s">
        <v>369</v>
      </c>
      <c r="B787" s="216"/>
      <c r="C787" s="250">
        <v>150</v>
      </c>
      <c r="D787" s="225"/>
      <c r="E787" s="234"/>
      <c r="F787" s="226">
        <v>13.885714285714286</v>
      </c>
      <c r="G787" s="239">
        <v>15.505714285714287</v>
      </c>
      <c r="H787" s="226">
        <v>14.21142857142857</v>
      </c>
      <c r="I787" s="239">
        <v>252.85714285714283</v>
      </c>
      <c r="J787" s="226">
        <v>5.79</v>
      </c>
      <c r="K787" s="181" t="s">
        <v>281</v>
      </c>
    </row>
    <row r="788" spans="1:11" ht="19.5" customHeight="1" x14ac:dyDescent="0.25">
      <c r="A788" s="233"/>
      <c r="B788" s="216" t="s">
        <v>132</v>
      </c>
      <c r="C788" s="250"/>
      <c r="D788" s="225">
        <v>80.5</v>
      </c>
      <c r="E788" s="234">
        <v>76</v>
      </c>
      <c r="F788" s="226"/>
      <c r="G788" s="239"/>
      <c r="H788" s="226"/>
      <c r="I788" s="239"/>
      <c r="J788" s="226"/>
      <c r="K788" s="181"/>
    </row>
    <row r="789" spans="1:11" ht="19.5" customHeight="1" x14ac:dyDescent="0.25">
      <c r="A789" s="233"/>
      <c r="B789" s="216" t="s">
        <v>282</v>
      </c>
      <c r="C789" s="250"/>
      <c r="D789" s="225"/>
      <c r="E789" s="234">
        <v>33</v>
      </c>
      <c r="F789" s="226"/>
      <c r="G789" s="239"/>
      <c r="H789" s="226"/>
      <c r="I789" s="239"/>
      <c r="J789" s="226"/>
      <c r="K789" s="181"/>
    </row>
    <row r="790" spans="1:11" ht="19.5" customHeight="1" x14ac:dyDescent="0.25">
      <c r="A790" s="233"/>
      <c r="B790" s="216" t="s">
        <v>121</v>
      </c>
      <c r="C790" s="250"/>
      <c r="D790" s="225">
        <v>144.69999999999999</v>
      </c>
      <c r="E790" s="234">
        <v>108.8</v>
      </c>
      <c r="F790" s="226"/>
      <c r="G790" s="239"/>
      <c r="H790" s="226"/>
      <c r="I790" s="239"/>
      <c r="J790" s="226"/>
      <c r="K790" s="181"/>
    </row>
    <row r="791" spans="1:11" ht="19.5" customHeight="1" x14ac:dyDescent="0.25">
      <c r="A791" s="233"/>
      <c r="B791" s="216" t="s">
        <v>122</v>
      </c>
      <c r="C791" s="250"/>
      <c r="D791" s="225">
        <v>11.3</v>
      </c>
      <c r="E791" s="234">
        <v>9.4</v>
      </c>
      <c r="F791" s="226"/>
      <c r="G791" s="239"/>
      <c r="H791" s="226"/>
      <c r="I791" s="239"/>
      <c r="J791" s="226"/>
      <c r="K791" s="181"/>
    </row>
    <row r="792" spans="1:11" ht="19.5" customHeight="1" x14ac:dyDescent="0.25">
      <c r="A792" s="233"/>
      <c r="B792" s="216" t="s">
        <v>52</v>
      </c>
      <c r="C792" s="250"/>
      <c r="D792" s="307">
        <v>5.9</v>
      </c>
      <c r="E792" s="295">
        <v>4.7</v>
      </c>
      <c r="F792" s="226"/>
      <c r="G792" s="239"/>
      <c r="H792" s="226"/>
      <c r="I792" s="239"/>
      <c r="J792" s="226"/>
      <c r="K792" s="181"/>
    </row>
    <row r="793" spans="1:11" ht="19.5" customHeight="1" x14ac:dyDescent="0.25">
      <c r="A793" s="233"/>
      <c r="B793" s="216" t="s">
        <v>38</v>
      </c>
      <c r="C793" s="234"/>
      <c r="D793" s="307">
        <v>3.8</v>
      </c>
      <c r="E793" s="295">
        <v>3.8</v>
      </c>
      <c r="F793" s="226"/>
      <c r="G793" s="239"/>
      <c r="H793" s="226"/>
      <c r="I793" s="239"/>
      <c r="J793" s="226"/>
      <c r="K793" s="181"/>
    </row>
    <row r="794" spans="1:11" ht="19.5" customHeight="1" x14ac:dyDescent="0.25">
      <c r="A794" s="233"/>
      <c r="B794" s="216" t="s">
        <v>220</v>
      </c>
      <c r="C794" s="250"/>
      <c r="D794" s="226">
        <v>0.6</v>
      </c>
      <c r="E794" s="295">
        <v>0.6</v>
      </c>
      <c r="F794" s="226"/>
      <c r="G794" s="239"/>
      <c r="H794" s="226"/>
      <c r="I794" s="239"/>
      <c r="J794" s="226"/>
      <c r="K794" s="181"/>
    </row>
    <row r="795" spans="1:11" ht="19.5" customHeight="1" x14ac:dyDescent="0.25">
      <c r="A795" s="233"/>
      <c r="B795" s="216" t="s">
        <v>181</v>
      </c>
      <c r="C795" s="250"/>
      <c r="D795" s="307">
        <v>18.8</v>
      </c>
      <c r="E795" s="295">
        <v>18.8</v>
      </c>
      <c r="F795" s="226"/>
      <c r="G795" s="239"/>
      <c r="H795" s="226"/>
      <c r="I795" s="239"/>
      <c r="J795" s="226"/>
      <c r="K795" s="181"/>
    </row>
    <row r="796" spans="1:11" ht="19.5" customHeight="1" x14ac:dyDescent="0.25">
      <c r="A796" s="233" t="s">
        <v>75</v>
      </c>
      <c r="B796" s="216"/>
      <c r="C796" s="250">
        <v>150</v>
      </c>
      <c r="D796" s="307"/>
      <c r="E796" s="295"/>
      <c r="F796" s="226">
        <v>0.5</v>
      </c>
      <c r="G796" s="239">
        <v>6.7000000000000004E-2</v>
      </c>
      <c r="H796" s="226">
        <v>17.34</v>
      </c>
      <c r="I796" s="239">
        <v>73.33</v>
      </c>
      <c r="J796" s="226">
        <v>0.54</v>
      </c>
      <c r="K796" s="181" t="s">
        <v>76</v>
      </c>
    </row>
    <row r="797" spans="1:11" ht="19.5" customHeight="1" x14ac:dyDescent="0.25">
      <c r="A797" s="233"/>
      <c r="B797" s="216" t="s">
        <v>77</v>
      </c>
      <c r="C797" s="250"/>
      <c r="D797" s="226">
        <v>12.75</v>
      </c>
      <c r="E797" s="295">
        <v>12.5</v>
      </c>
      <c r="F797" s="226"/>
      <c r="G797" s="239"/>
      <c r="H797" s="226"/>
      <c r="I797" s="239"/>
      <c r="J797" s="226"/>
      <c r="K797" s="181"/>
    </row>
    <row r="798" spans="1:11" ht="19.5" customHeight="1" x14ac:dyDescent="0.25">
      <c r="A798" s="233"/>
      <c r="B798" s="216" t="s">
        <v>36</v>
      </c>
      <c r="C798" s="250"/>
      <c r="D798" s="226">
        <v>5</v>
      </c>
      <c r="E798" s="295">
        <v>5</v>
      </c>
      <c r="F798" s="226"/>
      <c r="G798" s="239"/>
      <c r="H798" s="226"/>
      <c r="I798" s="239"/>
      <c r="J798" s="226"/>
      <c r="K798" s="181"/>
    </row>
    <row r="799" spans="1:11" ht="19.5" customHeight="1" x14ac:dyDescent="0.25">
      <c r="A799" s="233"/>
      <c r="B799" s="216" t="s">
        <v>78</v>
      </c>
      <c r="C799" s="250"/>
      <c r="D799" s="307">
        <v>152</v>
      </c>
      <c r="E799" s="295">
        <v>152</v>
      </c>
      <c r="F799" s="226"/>
      <c r="G799" s="239"/>
      <c r="H799" s="226"/>
      <c r="I799" s="239"/>
      <c r="J799" s="226"/>
      <c r="K799" s="181"/>
    </row>
    <row r="800" spans="1:11" ht="29.25" customHeight="1" thickBot="1" x14ac:dyDescent="0.3">
      <c r="A800" s="233" t="s">
        <v>80</v>
      </c>
      <c r="B800" s="216"/>
      <c r="C800" s="250">
        <v>35</v>
      </c>
      <c r="D800" s="307">
        <v>35</v>
      </c>
      <c r="E800" s="295">
        <v>35</v>
      </c>
      <c r="F800" s="226">
        <v>2.31</v>
      </c>
      <c r="G800" s="239">
        <v>0.42</v>
      </c>
      <c r="H800" s="226">
        <v>13.860000000000001</v>
      </c>
      <c r="I800" s="239">
        <v>69.3</v>
      </c>
      <c r="J800" s="226"/>
      <c r="K800" s="181" t="s">
        <v>81</v>
      </c>
    </row>
    <row r="801" spans="1:11" ht="19.5" customHeight="1" thickBot="1" x14ac:dyDescent="0.3">
      <c r="A801" s="251" t="s">
        <v>47</v>
      </c>
      <c r="B801" s="252"/>
      <c r="C801" s="253">
        <v>525</v>
      </c>
      <c r="D801" s="271"/>
      <c r="E801" s="242"/>
      <c r="F801" s="272">
        <f>F769+F774+F787+F796+F800</f>
        <v>21.084714285714284</v>
      </c>
      <c r="G801" s="255">
        <f>G769+G774+G787+G796+G800</f>
        <v>22.674214285714289</v>
      </c>
      <c r="H801" s="272">
        <f>H769+H774+H787+H796+H800</f>
        <v>54.957428571428565</v>
      </c>
      <c r="I801" s="255">
        <f>I769+I774+I787+I796+I800</f>
        <v>516.84714285714279</v>
      </c>
      <c r="J801" s="272">
        <f>J769+J774+J787+J796+J800</f>
        <v>6.87</v>
      </c>
      <c r="K801" s="192"/>
    </row>
    <row r="802" spans="1:11" ht="43.5" customHeight="1" x14ac:dyDescent="0.25">
      <c r="A802" s="233"/>
      <c r="B802" s="305" t="s">
        <v>595</v>
      </c>
      <c r="C802" s="296"/>
      <c r="D802" s="213"/>
      <c r="E802" s="296"/>
      <c r="F802" s="214"/>
      <c r="G802" s="351"/>
      <c r="H802" s="214"/>
      <c r="I802" s="351"/>
      <c r="J802" s="214"/>
      <c r="K802" s="181"/>
    </row>
    <row r="803" spans="1:11" s="403" customFormat="1" ht="19.5" customHeight="1" x14ac:dyDescent="0.25">
      <c r="A803" s="256" t="s">
        <v>82</v>
      </c>
      <c r="B803" s="439"/>
      <c r="C803" s="462">
        <v>150</v>
      </c>
      <c r="D803" s="463"/>
      <c r="E803" s="462"/>
      <c r="F803" s="416">
        <v>4.3499999999999996</v>
      </c>
      <c r="G803" s="417">
        <v>3.75</v>
      </c>
      <c r="H803" s="416">
        <v>6.3</v>
      </c>
      <c r="I803" s="417">
        <v>76</v>
      </c>
      <c r="J803" s="416">
        <v>0.45</v>
      </c>
      <c r="K803" s="180" t="s">
        <v>238</v>
      </c>
    </row>
    <row r="804" spans="1:11" s="403" customFormat="1" ht="20.25" customHeight="1" x14ac:dyDescent="0.25">
      <c r="A804" s="257" t="s">
        <v>374</v>
      </c>
      <c r="B804" s="257" t="s">
        <v>85</v>
      </c>
      <c r="C804" s="462"/>
      <c r="D804" s="463">
        <v>155</v>
      </c>
      <c r="E804" s="462">
        <v>150</v>
      </c>
      <c r="F804" s="416"/>
      <c r="G804" s="417"/>
      <c r="H804" s="416"/>
      <c r="I804" s="417"/>
      <c r="J804" s="416"/>
      <c r="K804" s="180"/>
    </row>
    <row r="805" spans="1:11" ht="30.75" customHeight="1" x14ac:dyDescent="0.25">
      <c r="A805" s="233" t="s">
        <v>580</v>
      </c>
      <c r="B805" s="216"/>
      <c r="C805" s="234">
        <v>130</v>
      </c>
      <c r="D805" s="226"/>
      <c r="E805" s="239"/>
      <c r="F805" s="226">
        <v>15.98</v>
      </c>
      <c r="G805" s="239">
        <v>9.5</v>
      </c>
      <c r="H805" s="226">
        <v>50.58</v>
      </c>
      <c r="I805" s="239">
        <v>350.13</v>
      </c>
      <c r="J805" s="226"/>
      <c r="K805" s="532" t="s">
        <v>581</v>
      </c>
    </row>
    <row r="806" spans="1:11" ht="19.5" customHeight="1" x14ac:dyDescent="0.25">
      <c r="A806" s="233"/>
      <c r="B806" s="216" t="s">
        <v>582</v>
      </c>
      <c r="C806" s="234"/>
      <c r="D806" s="226"/>
      <c r="E806" s="239">
        <v>35</v>
      </c>
      <c r="F806" s="226"/>
      <c r="G806" s="239"/>
      <c r="H806" s="226"/>
      <c r="I806" s="239"/>
      <c r="J806" s="226"/>
      <c r="K806" s="181"/>
    </row>
    <row r="807" spans="1:11" ht="19.5" customHeight="1" x14ac:dyDescent="0.25">
      <c r="A807" s="233"/>
      <c r="B807" s="216" t="s">
        <v>148</v>
      </c>
      <c r="C807" s="234"/>
      <c r="D807" s="226">
        <v>9</v>
      </c>
      <c r="E807" s="239">
        <v>9</v>
      </c>
      <c r="F807" s="226"/>
      <c r="G807" s="239"/>
      <c r="H807" s="226"/>
      <c r="I807" s="239"/>
      <c r="J807" s="226"/>
      <c r="K807" s="181"/>
    </row>
    <row r="808" spans="1:11" ht="19.5" customHeight="1" x14ac:dyDescent="0.25">
      <c r="A808" s="233"/>
      <c r="B808" s="216" t="s">
        <v>147</v>
      </c>
      <c r="C808" s="234"/>
      <c r="D808" s="226">
        <v>17</v>
      </c>
      <c r="E808" s="239">
        <v>17</v>
      </c>
      <c r="F808" s="226"/>
      <c r="G808" s="239"/>
      <c r="H808" s="226"/>
      <c r="I808" s="239"/>
      <c r="J808" s="226"/>
      <c r="K808" s="181"/>
    </row>
    <row r="809" spans="1:11" ht="19.5" customHeight="1" x14ac:dyDescent="0.25">
      <c r="A809" s="233"/>
      <c r="B809" s="216" t="s">
        <v>156</v>
      </c>
      <c r="C809" s="234"/>
      <c r="D809" s="226">
        <v>9</v>
      </c>
      <c r="E809" s="239">
        <v>9</v>
      </c>
      <c r="F809" s="226"/>
      <c r="G809" s="239"/>
      <c r="H809" s="226"/>
      <c r="I809" s="239"/>
      <c r="J809" s="226"/>
      <c r="K809" s="181"/>
    </row>
    <row r="810" spans="1:11" ht="19.5" customHeight="1" x14ac:dyDescent="0.25">
      <c r="A810" s="233"/>
      <c r="B810" s="216" t="s">
        <v>583</v>
      </c>
      <c r="C810" s="234"/>
      <c r="D810" s="226"/>
      <c r="E810" s="239">
        <v>95</v>
      </c>
      <c r="F810" s="226"/>
      <c r="G810" s="239"/>
      <c r="H810" s="226"/>
      <c r="I810" s="239"/>
      <c r="J810" s="226"/>
      <c r="K810" s="181"/>
    </row>
    <row r="811" spans="1:11" ht="19.5" customHeight="1" x14ac:dyDescent="0.25">
      <c r="A811" s="233"/>
      <c r="B811" s="216" t="s">
        <v>284</v>
      </c>
      <c r="C811" s="234"/>
      <c r="D811" s="226">
        <v>68</v>
      </c>
      <c r="E811" s="239">
        <v>68</v>
      </c>
      <c r="F811" s="226"/>
      <c r="G811" s="239"/>
      <c r="H811" s="226"/>
      <c r="I811" s="239"/>
      <c r="J811" s="226"/>
      <c r="K811" s="181"/>
    </row>
    <row r="812" spans="1:11" ht="19.5" customHeight="1" x14ac:dyDescent="0.25">
      <c r="A812" s="233"/>
      <c r="B812" s="216" t="s">
        <v>156</v>
      </c>
      <c r="C812" s="234"/>
      <c r="D812" s="226">
        <v>13.5</v>
      </c>
      <c r="E812" s="239">
        <v>13.5</v>
      </c>
      <c r="F812" s="226"/>
      <c r="G812" s="239"/>
      <c r="H812" s="226"/>
      <c r="I812" s="239"/>
      <c r="J812" s="226"/>
      <c r="K812" s="181"/>
    </row>
    <row r="813" spans="1:11" ht="19.5" customHeight="1" x14ac:dyDescent="0.25">
      <c r="A813" s="233"/>
      <c r="B813" s="216" t="s">
        <v>283</v>
      </c>
      <c r="C813" s="234"/>
      <c r="D813" s="226">
        <v>16.2</v>
      </c>
      <c r="E813" s="239">
        <v>13.5</v>
      </c>
      <c r="F813" s="226"/>
      <c r="G813" s="239"/>
      <c r="H813" s="226"/>
      <c r="I813" s="239"/>
      <c r="J813" s="226"/>
      <c r="K813" s="181"/>
    </row>
    <row r="814" spans="1:11" ht="19.5" customHeight="1" x14ac:dyDescent="0.25">
      <c r="A814" s="216"/>
      <c r="B814" s="216" t="s">
        <v>584</v>
      </c>
      <c r="C814" s="234"/>
      <c r="D814" s="226"/>
      <c r="E814" s="239">
        <v>14.2</v>
      </c>
      <c r="F814" s="226"/>
      <c r="G814" s="239"/>
      <c r="H814" s="226"/>
      <c r="I814" s="239"/>
      <c r="J814" s="226"/>
      <c r="K814" s="181"/>
    </row>
    <row r="815" spans="1:11" ht="19.5" customHeight="1" x14ac:dyDescent="0.25">
      <c r="A815" s="216"/>
      <c r="B815" s="216" t="s">
        <v>148</v>
      </c>
      <c r="C815" s="234"/>
      <c r="D815" s="226">
        <v>3.5</v>
      </c>
      <c r="E815" s="239">
        <v>3.5</v>
      </c>
      <c r="F815" s="226"/>
      <c r="G815" s="239"/>
      <c r="H815" s="226"/>
      <c r="I815" s="239"/>
      <c r="J815" s="226"/>
      <c r="K815" s="181"/>
    </row>
    <row r="816" spans="1:11" ht="19.5" customHeight="1" x14ac:dyDescent="0.25">
      <c r="A816" s="216"/>
      <c r="B816" s="216" t="s">
        <v>133</v>
      </c>
      <c r="C816" s="234"/>
      <c r="D816" s="225">
        <v>7.2</v>
      </c>
      <c r="E816" s="234">
        <v>7.2</v>
      </c>
      <c r="F816" s="226"/>
      <c r="G816" s="239"/>
      <c r="H816" s="226"/>
      <c r="I816" s="239"/>
      <c r="J816" s="317"/>
      <c r="K816" s="201"/>
    </row>
    <row r="817" spans="1:11" ht="19.5" customHeight="1" x14ac:dyDescent="0.25">
      <c r="A817" s="233"/>
      <c r="B817" s="216" t="s">
        <v>156</v>
      </c>
      <c r="C817" s="234"/>
      <c r="D817" s="225">
        <v>3.5</v>
      </c>
      <c r="E817" s="234">
        <v>3.5</v>
      </c>
      <c r="F817" s="225"/>
      <c r="G817" s="234"/>
      <c r="H817" s="225"/>
      <c r="I817" s="234"/>
      <c r="J817" s="225"/>
      <c r="K817" s="181"/>
    </row>
    <row r="818" spans="1:11" ht="19.5" customHeight="1" x14ac:dyDescent="0.25">
      <c r="A818" s="216"/>
      <c r="B818" s="216" t="s">
        <v>585</v>
      </c>
      <c r="C818" s="234"/>
      <c r="D818" s="225"/>
      <c r="E818" s="234">
        <v>144</v>
      </c>
      <c r="F818" s="225"/>
      <c r="G818" s="234"/>
      <c r="H818" s="225"/>
      <c r="I818" s="234"/>
      <c r="J818" s="225"/>
      <c r="K818" s="181"/>
    </row>
    <row r="819" spans="1:11" ht="19.5" customHeight="1" x14ac:dyDescent="0.25">
      <c r="A819" s="233" t="s">
        <v>158</v>
      </c>
      <c r="B819" s="216"/>
      <c r="C819" s="234" t="s">
        <v>343</v>
      </c>
      <c r="D819" s="225"/>
      <c r="E819" s="234"/>
      <c r="F819" s="226">
        <v>9.7500000000000003E-2</v>
      </c>
      <c r="G819" s="239">
        <v>2.0000000000000004E-2</v>
      </c>
      <c r="H819" s="226">
        <v>5.1681109445277373</v>
      </c>
      <c r="I819" s="239">
        <v>21.784932533733134</v>
      </c>
      <c r="J819" s="226">
        <v>2.02</v>
      </c>
      <c r="K819" s="181" t="s">
        <v>344</v>
      </c>
    </row>
    <row r="820" spans="1:11" ht="19.5" customHeight="1" x14ac:dyDescent="0.25">
      <c r="A820" s="233"/>
      <c r="B820" s="216" t="s">
        <v>100</v>
      </c>
      <c r="C820" s="234"/>
      <c r="D820" s="225">
        <v>0.8</v>
      </c>
      <c r="E820" s="234">
        <v>0.8</v>
      </c>
      <c r="F820" s="225"/>
      <c r="G820" s="234"/>
      <c r="H820" s="226"/>
      <c r="I820" s="234"/>
      <c r="J820" s="225"/>
      <c r="K820" s="181"/>
    </row>
    <row r="821" spans="1:11" ht="19.5" customHeight="1" x14ac:dyDescent="0.25">
      <c r="A821" s="233"/>
      <c r="B821" s="216" t="s">
        <v>36</v>
      </c>
      <c r="C821" s="234"/>
      <c r="D821" s="225">
        <v>5</v>
      </c>
      <c r="E821" s="234">
        <v>5</v>
      </c>
      <c r="F821" s="225"/>
      <c r="G821" s="234"/>
      <c r="H821" s="226"/>
      <c r="I821" s="234"/>
      <c r="J821" s="225"/>
      <c r="K821" s="181"/>
    </row>
    <row r="822" spans="1:11" ht="19.5" customHeight="1" x14ac:dyDescent="0.25">
      <c r="A822" s="233"/>
      <c r="B822" s="216" t="s">
        <v>161</v>
      </c>
      <c r="C822" s="234"/>
      <c r="D822" s="225">
        <v>5.55</v>
      </c>
      <c r="E822" s="234">
        <v>5</v>
      </c>
      <c r="F822" s="225"/>
      <c r="G822" s="234"/>
      <c r="H822" s="226"/>
      <c r="I822" s="234"/>
      <c r="J822" s="225"/>
      <c r="K822" s="181"/>
    </row>
    <row r="823" spans="1:11" ht="19.5" customHeight="1" thickBot="1" x14ac:dyDescent="0.3">
      <c r="A823" s="233"/>
      <c r="B823" s="216" t="s">
        <v>35</v>
      </c>
      <c r="C823" s="234"/>
      <c r="D823" s="225">
        <v>150</v>
      </c>
      <c r="E823" s="234">
        <v>150</v>
      </c>
      <c r="F823" s="225"/>
      <c r="G823" s="234"/>
      <c r="H823" s="225"/>
      <c r="I823" s="234"/>
      <c r="J823" s="225"/>
      <c r="K823" s="181"/>
    </row>
    <row r="824" spans="1:11" ht="19.5" customHeight="1" thickBot="1" x14ac:dyDescent="0.3">
      <c r="A824" s="251" t="s">
        <v>47</v>
      </c>
      <c r="B824" s="252"/>
      <c r="C824" s="253">
        <f>155+5+130+C803</f>
        <v>440</v>
      </c>
      <c r="D824" s="271"/>
      <c r="E824" s="242"/>
      <c r="F824" s="352">
        <f>F819+F805+F803</f>
        <v>20.427500000000002</v>
      </c>
      <c r="G824" s="352">
        <f t="shared" ref="G824:J824" si="28">G819+G805+G803</f>
        <v>13.27</v>
      </c>
      <c r="H824" s="352">
        <f t="shared" si="28"/>
        <v>62.048110944527735</v>
      </c>
      <c r="I824" s="352">
        <f t="shared" si="28"/>
        <v>447.91493253373312</v>
      </c>
      <c r="J824" s="352">
        <f t="shared" si="28"/>
        <v>2.4700000000000002</v>
      </c>
      <c r="K824" s="192"/>
    </row>
    <row r="825" spans="1:11" ht="19.5" customHeight="1" thickBot="1" x14ac:dyDescent="0.3">
      <c r="A825" s="337" t="s">
        <v>101</v>
      </c>
      <c r="B825" s="287"/>
      <c r="C825" s="338">
        <f>C824+C801+C767+C764</f>
        <v>1424</v>
      </c>
      <c r="D825" s="338"/>
      <c r="E825" s="338"/>
      <c r="F825" s="339">
        <f>F824+F801+F767+F764</f>
        <v>52.516166381522666</v>
      </c>
      <c r="G825" s="339">
        <f t="shared" ref="G825:J825" si="29">G824+G801+G767+G764</f>
        <v>47.804872968349017</v>
      </c>
      <c r="H825" s="339">
        <f t="shared" si="29"/>
        <v>181.03919480507821</v>
      </c>
      <c r="I825" s="339">
        <f t="shared" si="29"/>
        <v>1374.924473473272</v>
      </c>
      <c r="J825" s="339">
        <f t="shared" si="29"/>
        <v>21.21</v>
      </c>
      <c r="K825" s="196"/>
    </row>
    <row r="826" spans="1:11" ht="19.5" customHeight="1" x14ac:dyDescent="0.25">
      <c r="A826" s="353"/>
      <c r="B826" s="246"/>
      <c r="C826" s="286"/>
      <c r="D826" s="225"/>
      <c r="E826" s="225"/>
      <c r="F826" s="328"/>
      <c r="G826" s="328"/>
      <c r="H826" s="328"/>
      <c r="I826" s="310"/>
      <c r="J826" s="310"/>
      <c r="K826" s="185"/>
    </row>
    <row r="827" spans="1:11" ht="19.5" customHeight="1" thickBot="1" x14ac:dyDescent="0.3">
      <c r="A827" s="217" t="s">
        <v>285</v>
      </c>
      <c r="B827" s="287"/>
      <c r="C827" s="223"/>
      <c r="D827" s="224"/>
      <c r="E827" s="225"/>
      <c r="F827" s="226"/>
      <c r="G827" s="226"/>
      <c r="H827" s="226"/>
      <c r="I827" s="226"/>
      <c r="J827" s="226"/>
      <c r="K827" s="197"/>
    </row>
    <row r="828" spans="1:11" ht="19.5" customHeight="1" x14ac:dyDescent="0.25">
      <c r="A828" s="227" t="s">
        <v>11</v>
      </c>
      <c r="B828" s="228"/>
      <c r="C828" s="229" t="s">
        <v>12</v>
      </c>
      <c r="D828" s="311" t="s">
        <v>13</v>
      </c>
      <c r="E828" s="229" t="s">
        <v>13</v>
      </c>
      <c r="F828" s="541" t="s">
        <v>14</v>
      </c>
      <c r="G828" s="542"/>
      <c r="H828" s="543"/>
      <c r="I828" s="231" t="s">
        <v>15</v>
      </c>
      <c r="J828" s="232" t="s">
        <v>16</v>
      </c>
      <c r="K828" s="186" t="s">
        <v>103</v>
      </c>
    </row>
    <row r="829" spans="1:11" ht="19.5" customHeight="1" thickBot="1" x14ac:dyDescent="0.3">
      <c r="A829" s="233" t="s">
        <v>18</v>
      </c>
      <c r="B829" s="216"/>
      <c r="C829" s="234" t="s">
        <v>19</v>
      </c>
      <c r="D829" s="225" t="s">
        <v>20</v>
      </c>
      <c r="E829" s="234" t="s">
        <v>20</v>
      </c>
      <c r="F829" s="238"/>
      <c r="G829" s="238"/>
      <c r="H829" s="238"/>
      <c r="I829" s="239" t="s">
        <v>226</v>
      </c>
      <c r="J829" s="226"/>
      <c r="K829" s="187" t="s">
        <v>104</v>
      </c>
    </row>
    <row r="830" spans="1:11" ht="19.5" customHeight="1" thickBot="1" x14ac:dyDescent="0.3">
      <c r="A830" s="240"/>
      <c r="B830" s="241"/>
      <c r="C830" s="236"/>
      <c r="D830" s="334" t="s">
        <v>22</v>
      </c>
      <c r="E830" s="236" t="s">
        <v>23</v>
      </c>
      <c r="F830" s="354" t="s">
        <v>24</v>
      </c>
      <c r="G830" s="243" t="s">
        <v>25</v>
      </c>
      <c r="H830" s="244" t="s">
        <v>26</v>
      </c>
      <c r="I830" s="243" t="s">
        <v>27</v>
      </c>
      <c r="J830" s="245" t="s">
        <v>28</v>
      </c>
      <c r="K830" s="188"/>
    </row>
    <row r="831" spans="1:11" ht="19.5" customHeight="1" x14ac:dyDescent="0.25">
      <c r="A831" s="227"/>
      <c r="B831" s="246" t="s">
        <v>29</v>
      </c>
      <c r="C831" s="234"/>
      <c r="D831" s="311"/>
      <c r="E831" s="234"/>
      <c r="F831" s="226"/>
      <c r="G831" s="231"/>
      <c r="H831" s="226"/>
      <c r="I831" s="231"/>
      <c r="J831" s="232"/>
      <c r="K831" s="190"/>
    </row>
    <row r="832" spans="1:11" ht="48" customHeight="1" x14ac:dyDescent="0.25">
      <c r="A832" s="233" t="s">
        <v>370</v>
      </c>
      <c r="B832" s="216"/>
      <c r="C832" s="234" t="s">
        <v>323</v>
      </c>
      <c r="D832" s="225"/>
      <c r="E832" s="234"/>
      <c r="F832" s="226">
        <v>5.7872854291417166</v>
      </c>
      <c r="G832" s="239">
        <v>6.2773253493013978</v>
      </c>
      <c r="H832" s="226">
        <v>26.288922155688624</v>
      </c>
      <c r="I832" s="239">
        <v>185.66047904191618</v>
      </c>
      <c r="J832" s="226">
        <v>0.67</v>
      </c>
      <c r="K832" s="181" t="s">
        <v>287</v>
      </c>
    </row>
    <row r="833" spans="1:12" ht="19.5" customHeight="1" x14ac:dyDescent="0.25">
      <c r="A833" s="233"/>
      <c r="B833" s="216" t="s">
        <v>211</v>
      </c>
      <c r="C833" s="234"/>
      <c r="D833" s="225">
        <v>18</v>
      </c>
      <c r="E833" s="234">
        <v>18</v>
      </c>
      <c r="F833" s="226"/>
      <c r="G833" s="239"/>
      <c r="H833" s="226"/>
      <c r="I833" s="239"/>
      <c r="J833" s="226"/>
      <c r="K833" s="181"/>
    </row>
    <row r="834" spans="1:12" ht="19.5" customHeight="1" x14ac:dyDescent="0.25">
      <c r="A834" s="233"/>
      <c r="B834" s="216" t="s">
        <v>34</v>
      </c>
      <c r="C834" s="234"/>
      <c r="D834" s="225">
        <v>123</v>
      </c>
      <c r="E834" s="234">
        <v>123</v>
      </c>
      <c r="F834" s="226"/>
      <c r="G834" s="239"/>
      <c r="H834" s="226"/>
      <c r="I834" s="239"/>
      <c r="J834" s="226"/>
      <c r="K834" s="181"/>
    </row>
    <row r="835" spans="1:12" ht="19.5" customHeight="1" x14ac:dyDescent="0.25">
      <c r="A835" s="233"/>
      <c r="B835" s="216" t="s">
        <v>36</v>
      </c>
      <c r="C835" s="234"/>
      <c r="D835" s="225">
        <v>2</v>
      </c>
      <c r="E835" s="234">
        <v>2</v>
      </c>
      <c r="F835" s="226"/>
      <c r="G835" s="239"/>
      <c r="H835" s="226"/>
      <c r="I835" s="239"/>
      <c r="J835" s="226"/>
      <c r="K835" s="181"/>
    </row>
    <row r="836" spans="1:12" ht="19.5" customHeight="1" x14ac:dyDescent="0.25">
      <c r="A836" s="233"/>
      <c r="B836" s="211" t="s">
        <v>246</v>
      </c>
      <c r="C836" s="234"/>
      <c r="D836" s="225">
        <v>0.4</v>
      </c>
      <c r="E836" s="234">
        <v>0.4</v>
      </c>
      <c r="F836" s="226"/>
      <c r="G836" s="239"/>
      <c r="H836" s="226"/>
      <c r="I836" s="239"/>
      <c r="J836" s="226"/>
      <c r="K836" s="181"/>
    </row>
    <row r="837" spans="1:12" ht="19.5" customHeight="1" x14ac:dyDescent="0.25">
      <c r="A837" s="233"/>
      <c r="B837" s="216" t="s">
        <v>38</v>
      </c>
      <c r="C837" s="234"/>
      <c r="D837" s="226">
        <v>3</v>
      </c>
      <c r="E837" s="239">
        <v>3</v>
      </c>
      <c r="F837" s="226"/>
      <c r="G837" s="239"/>
      <c r="H837" s="226"/>
      <c r="I837" s="239"/>
      <c r="J837" s="226"/>
      <c r="K837" s="181"/>
    </row>
    <row r="838" spans="1:12" ht="43.5" customHeight="1" x14ac:dyDescent="0.25">
      <c r="A838" s="233" t="s">
        <v>39</v>
      </c>
      <c r="B838" s="216"/>
      <c r="C838" s="234" t="s">
        <v>40</v>
      </c>
      <c r="D838" s="234"/>
      <c r="E838" s="234"/>
      <c r="F838" s="247">
        <v>2.8522522522522524</v>
      </c>
      <c r="G838" s="239">
        <v>2.4126126126126128</v>
      </c>
      <c r="H838" s="226">
        <v>5.9868026394721046</v>
      </c>
      <c r="I838" s="239">
        <v>42.673951696147256</v>
      </c>
      <c r="J838" s="225">
        <v>1.17</v>
      </c>
      <c r="K838" s="181" t="s">
        <v>41</v>
      </c>
    </row>
    <row r="839" spans="1:12" ht="19.5" customHeight="1" x14ac:dyDescent="0.25">
      <c r="A839" s="233"/>
      <c r="B839" s="216" t="s">
        <v>42</v>
      </c>
      <c r="C839" s="234"/>
      <c r="D839" s="234">
        <v>2.5</v>
      </c>
      <c r="E839" s="234">
        <v>2.5</v>
      </c>
      <c r="F839" s="235"/>
      <c r="G839" s="234"/>
      <c r="H839" s="225"/>
      <c r="I839" s="234"/>
      <c r="J839" s="225"/>
      <c r="K839" s="181"/>
    </row>
    <row r="840" spans="1:12" ht="19.5" customHeight="1" x14ac:dyDescent="0.25">
      <c r="A840" s="233"/>
      <c r="B840" s="216" t="s">
        <v>36</v>
      </c>
      <c r="C840" s="234"/>
      <c r="D840" s="234">
        <v>6</v>
      </c>
      <c r="E840" s="234">
        <v>6</v>
      </c>
      <c r="F840" s="235"/>
      <c r="G840" s="234"/>
      <c r="H840" s="225"/>
      <c r="I840" s="234"/>
      <c r="J840" s="225"/>
      <c r="K840" s="181"/>
    </row>
    <row r="841" spans="1:12" ht="19.5" customHeight="1" x14ac:dyDescent="0.25">
      <c r="A841" s="235"/>
      <c r="B841" s="216" t="s">
        <v>34</v>
      </c>
      <c r="C841" s="234"/>
      <c r="D841" s="234">
        <v>90</v>
      </c>
      <c r="E841" s="234">
        <v>90</v>
      </c>
      <c r="F841" s="235"/>
      <c r="G841" s="234"/>
      <c r="H841" s="225"/>
      <c r="I841" s="234"/>
      <c r="J841" s="225"/>
      <c r="K841" s="181"/>
    </row>
    <row r="842" spans="1:12" ht="19.5" customHeight="1" x14ac:dyDescent="0.25">
      <c r="A842" s="235"/>
      <c r="B842" s="216" t="s">
        <v>35</v>
      </c>
      <c r="C842" s="234"/>
      <c r="D842" s="235">
        <v>108</v>
      </c>
      <c r="E842" s="234">
        <v>108</v>
      </c>
      <c r="F842" s="235"/>
      <c r="G842" s="234"/>
      <c r="H842" s="225"/>
      <c r="I842" s="234"/>
      <c r="J842" s="225"/>
      <c r="K842" s="181"/>
    </row>
    <row r="843" spans="1:12" s="403" customFormat="1" ht="28.5" customHeight="1" x14ac:dyDescent="0.25">
      <c r="A843" s="256" t="s">
        <v>112</v>
      </c>
      <c r="B843" s="257"/>
      <c r="C843" s="447" t="s">
        <v>533</v>
      </c>
      <c r="D843" s="261"/>
      <c r="E843" s="258"/>
      <c r="F843" s="266">
        <v>4.55</v>
      </c>
      <c r="G843" s="210">
        <v>7.02</v>
      </c>
      <c r="H843" s="209">
        <v>12.92</v>
      </c>
      <c r="I843" s="266">
        <v>132.83000000000001</v>
      </c>
      <c r="J843" s="210"/>
      <c r="K843" s="470" t="s">
        <v>113</v>
      </c>
      <c r="L843" s="471"/>
    </row>
    <row r="844" spans="1:12" s="403" customFormat="1" ht="19.5" customHeight="1" x14ac:dyDescent="0.25">
      <c r="A844" s="256"/>
      <c r="B844" s="257" t="s">
        <v>46</v>
      </c>
      <c r="C844" s="258"/>
      <c r="D844" s="261">
        <v>25</v>
      </c>
      <c r="E844" s="258">
        <v>25</v>
      </c>
      <c r="F844" s="266"/>
      <c r="G844" s="210"/>
      <c r="H844" s="210"/>
      <c r="I844" s="266"/>
      <c r="J844" s="266"/>
      <c r="K844" s="180"/>
    </row>
    <row r="845" spans="1:12" s="403" customFormat="1" ht="19.5" customHeight="1" x14ac:dyDescent="0.25">
      <c r="A845" s="256"/>
      <c r="B845" s="257" t="s">
        <v>114</v>
      </c>
      <c r="C845" s="258"/>
      <c r="D845" s="261">
        <v>10.199999999999999</v>
      </c>
      <c r="E845" s="258">
        <v>10</v>
      </c>
      <c r="F845" s="266"/>
      <c r="G845" s="210"/>
      <c r="H845" s="210"/>
      <c r="I845" s="266"/>
      <c r="J845" s="266"/>
      <c r="K845" s="180"/>
    </row>
    <row r="846" spans="1:12" s="403" customFormat="1" ht="19.5" customHeight="1" thickBot="1" x14ac:dyDescent="0.3">
      <c r="A846" s="256"/>
      <c r="B846" s="257" t="s">
        <v>38</v>
      </c>
      <c r="C846" s="258"/>
      <c r="D846" s="261">
        <v>5</v>
      </c>
      <c r="E846" s="258">
        <v>5</v>
      </c>
      <c r="F846" s="266" t="s">
        <v>9</v>
      </c>
      <c r="G846" s="210"/>
      <c r="H846" s="210"/>
      <c r="I846" s="266"/>
      <c r="J846" s="266"/>
      <c r="K846" s="180"/>
    </row>
    <row r="847" spans="1:12" ht="19.5" customHeight="1" thickBot="1" x14ac:dyDescent="0.3">
      <c r="A847" s="251" t="s">
        <v>47</v>
      </c>
      <c r="B847" s="252"/>
      <c r="C847" s="297">
        <f>25+15+186+143</f>
        <v>369</v>
      </c>
      <c r="D847" s="271"/>
      <c r="E847" s="242"/>
      <c r="F847" s="255">
        <f>F843+F838+F832</f>
        <v>13.189537681393968</v>
      </c>
      <c r="G847" s="255">
        <f t="shared" ref="G847:J847" si="30">G843+G838+G832</f>
        <v>15.70993796191401</v>
      </c>
      <c r="H847" s="255">
        <f t="shared" si="30"/>
        <v>45.195724795160729</v>
      </c>
      <c r="I847" s="255">
        <f t="shared" si="30"/>
        <v>361.16443073806346</v>
      </c>
      <c r="J847" s="255">
        <f t="shared" si="30"/>
        <v>1.8399999999999999</v>
      </c>
      <c r="K847" s="192"/>
    </row>
    <row r="848" spans="1:12" ht="19.5" customHeight="1" x14ac:dyDescent="0.25">
      <c r="A848" s="227"/>
      <c r="B848" s="246" t="s">
        <v>48</v>
      </c>
      <c r="C848" s="250"/>
      <c r="D848" s="311"/>
      <c r="E848" s="229"/>
      <c r="F848" s="226"/>
      <c r="G848" s="239"/>
      <c r="H848" s="226"/>
      <c r="I848" s="239"/>
      <c r="J848" s="226"/>
      <c r="K848" s="190"/>
    </row>
    <row r="849" spans="1:11" ht="56.25" customHeight="1" thickBot="1" x14ac:dyDescent="0.3">
      <c r="A849" s="2" t="s">
        <v>192</v>
      </c>
      <c r="B849" s="9"/>
      <c r="C849" s="20">
        <v>125</v>
      </c>
      <c r="D849" s="25">
        <v>125</v>
      </c>
      <c r="E849" s="20">
        <v>125</v>
      </c>
      <c r="F849" s="6">
        <v>0.625</v>
      </c>
      <c r="G849" s="5"/>
      <c r="H849" s="6">
        <v>12.62</v>
      </c>
      <c r="I849" s="5">
        <v>52.77</v>
      </c>
      <c r="J849" s="6">
        <v>2.5</v>
      </c>
      <c r="K849" s="361" t="s">
        <v>116</v>
      </c>
    </row>
    <row r="850" spans="1:11" ht="19.5" customHeight="1" thickBot="1" x14ac:dyDescent="0.3">
      <c r="A850" s="251" t="s">
        <v>47</v>
      </c>
      <c r="B850" s="252"/>
      <c r="C850" s="253">
        <v>125</v>
      </c>
      <c r="D850" s="271"/>
      <c r="E850" s="242"/>
      <c r="F850" s="272">
        <f>F849</f>
        <v>0.625</v>
      </c>
      <c r="G850" s="255">
        <f>G849</f>
        <v>0</v>
      </c>
      <c r="H850" s="272">
        <f>H849</f>
        <v>12.62</v>
      </c>
      <c r="I850" s="255">
        <f>I849</f>
        <v>52.77</v>
      </c>
      <c r="J850" s="272">
        <f>J849</f>
        <v>2.5</v>
      </c>
      <c r="K850" s="192"/>
    </row>
    <row r="851" spans="1:11" ht="19.5" customHeight="1" x14ac:dyDescent="0.25">
      <c r="A851" s="233"/>
      <c r="B851" s="217" t="s">
        <v>51</v>
      </c>
      <c r="C851" s="250"/>
      <c r="D851" s="225"/>
      <c r="E851" s="235"/>
      <c r="F851" s="231"/>
      <c r="G851" s="231"/>
      <c r="H851" s="232"/>
      <c r="I851" s="231"/>
      <c r="J851" s="226"/>
      <c r="K851" s="181"/>
    </row>
    <row r="852" spans="1:11" s="411" customFormat="1" ht="31.5" customHeight="1" x14ac:dyDescent="0.25">
      <c r="A852" s="464" t="s">
        <v>381</v>
      </c>
      <c r="B852" s="472"/>
      <c r="C852" s="258">
        <v>40</v>
      </c>
      <c r="D852" s="446"/>
      <c r="E852" s="486"/>
      <c r="F852" s="473">
        <v>0.56999999999999995</v>
      </c>
      <c r="G852" s="473">
        <v>2.44</v>
      </c>
      <c r="H852" s="474">
        <v>3.34</v>
      </c>
      <c r="I852" s="473">
        <v>37.56</v>
      </c>
      <c r="J852" s="474"/>
      <c r="K852" s="482" t="s">
        <v>382</v>
      </c>
    </row>
    <row r="853" spans="1:11" s="411" customFormat="1" ht="19.5" customHeight="1" x14ac:dyDescent="0.25">
      <c r="A853" s="464"/>
      <c r="B853" s="472" t="s">
        <v>126</v>
      </c>
      <c r="C853" s="258"/>
      <c r="D853" s="446">
        <v>48.64</v>
      </c>
      <c r="E853" s="486">
        <v>38</v>
      </c>
      <c r="F853" s="473"/>
      <c r="G853" s="474"/>
      <c r="H853" s="473"/>
      <c r="I853" s="474"/>
      <c r="J853" s="258"/>
      <c r="K853" s="483"/>
    </row>
    <row r="854" spans="1:11" s="411" customFormat="1" ht="19.5" customHeight="1" x14ac:dyDescent="0.25">
      <c r="A854" s="464"/>
      <c r="B854" s="472" t="s">
        <v>73</v>
      </c>
      <c r="C854" s="258"/>
      <c r="D854" s="446">
        <v>2.4</v>
      </c>
      <c r="E854" s="486">
        <v>2.4</v>
      </c>
      <c r="F854" s="473"/>
      <c r="G854" s="474"/>
      <c r="H854" s="473"/>
      <c r="I854" s="474"/>
      <c r="J854" s="258"/>
      <c r="K854" s="483"/>
    </row>
    <row r="855" spans="1:11" ht="49.5" customHeight="1" x14ac:dyDescent="0.25">
      <c r="A855" s="233" t="s">
        <v>586</v>
      </c>
      <c r="B855" s="216"/>
      <c r="C855" s="62" t="s">
        <v>412</v>
      </c>
      <c r="D855" s="25"/>
      <c r="E855" s="7"/>
      <c r="F855" s="5">
        <v>2.5499999999999998</v>
      </c>
      <c r="G855" s="5">
        <v>2.95</v>
      </c>
      <c r="H855" s="6">
        <v>8.06</v>
      </c>
      <c r="I855" s="5">
        <v>72.05</v>
      </c>
      <c r="J855" s="6"/>
      <c r="K855" s="1" t="s">
        <v>587</v>
      </c>
    </row>
    <row r="856" spans="1:11" ht="19.5" customHeight="1" x14ac:dyDescent="0.25">
      <c r="A856" s="233"/>
      <c r="B856" s="3" t="s">
        <v>121</v>
      </c>
      <c r="C856" s="419"/>
      <c r="D856" s="68">
        <v>59.85</v>
      </c>
      <c r="E856" s="67">
        <v>45</v>
      </c>
      <c r="F856" s="239"/>
      <c r="G856" s="239"/>
      <c r="H856" s="226"/>
      <c r="I856" s="239"/>
      <c r="J856" s="226"/>
      <c r="K856" s="181"/>
    </row>
    <row r="857" spans="1:11" ht="19.5" customHeight="1" x14ac:dyDescent="0.25">
      <c r="A857" s="233"/>
      <c r="B857" s="3" t="s">
        <v>528</v>
      </c>
      <c r="C857" s="419"/>
      <c r="D857" s="68">
        <v>3</v>
      </c>
      <c r="E857" s="67">
        <v>3</v>
      </c>
      <c r="F857" s="239"/>
      <c r="G857" s="239"/>
      <c r="H857" s="226"/>
      <c r="I857" s="239"/>
      <c r="J857" s="226"/>
      <c r="K857" s="181"/>
    </row>
    <row r="858" spans="1:11" ht="19.5" customHeight="1" x14ac:dyDescent="0.25">
      <c r="A858" s="233"/>
      <c r="B858" s="3" t="s">
        <v>52</v>
      </c>
      <c r="C858" s="419"/>
      <c r="D858" s="68">
        <v>7.5</v>
      </c>
      <c r="E858" s="67">
        <v>6</v>
      </c>
      <c r="F858" s="239"/>
      <c r="G858" s="239"/>
      <c r="H858" s="226"/>
      <c r="I858" s="239"/>
      <c r="J858" s="226"/>
      <c r="K858" s="181"/>
    </row>
    <row r="859" spans="1:11" ht="19.5" customHeight="1" x14ac:dyDescent="0.25">
      <c r="A859" s="233"/>
      <c r="B859" s="3" t="s">
        <v>122</v>
      </c>
      <c r="C859" s="419"/>
      <c r="D859" s="68">
        <v>7.14</v>
      </c>
      <c r="E859" s="67">
        <v>6</v>
      </c>
      <c r="F859" s="239"/>
      <c r="G859" s="239"/>
      <c r="H859" s="226"/>
      <c r="I859" s="239"/>
      <c r="J859" s="226"/>
      <c r="K859" s="181"/>
    </row>
    <row r="860" spans="1:11" ht="19.5" customHeight="1" x14ac:dyDescent="0.25">
      <c r="A860" s="233"/>
      <c r="B860" s="3" t="s">
        <v>73</v>
      </c>
      <c r="C860" s="419"/>
      <c r="D860" s="68">
        <v>1.5</v>
      </c>
      <c r="E860" s="67">
        <v>1.5</v>
      </c>
      <c r="F860" s="239"/>
      <c r="G860" s="239"/>
      <c r="H860" s="226"/>
      <c r="I860" s="239"/>
      <c r="J860" s="226"/>
      <c r="K860" s="181"/>
    </row>
    <row r="861" spans="1:11" ht="19.5" customHeight="1" x14ac:dyDescent="0.25">
      <c r="A861" s="233"/>
      <c r="B861" s="3" t="s">
        <v>181</v>
      </c>
      <c r="C861" s="419"/>
      <c r="D861" s="68">
        <v>105</v>
      </c>
      <c r="E861" s="67">
        <v>105</v>
      </c>
      <c r="F861" s="239"/>
      <c r="G861" s="239"/>
      <c r="H861" s="226"/>
      <c r="I861" s="239"/>
      <c r="J861" s="226"/>
      <c r="K861" s="181"/>
    </row>
    <row r="862" spans="1:11" ht="36" customHeight="1" x14ac:dyDescent="0.25">
      <c r="A862" s="233"/>
      <c r="B862" s="3" t="s">
        <v>246</v>
      </c>
      <c r="C862" s="419"/>
      <c r="D862" s="68">
        <v>0.5</v>
      </c>
      <c r="E862" s="67">
        <v>0.5</v>
      </c>
      <c r="F862" s="239"/>
      <c r="G862" s="239"/>
      <c r="H862" s="226"/>
      <c r="I862" s="239"/>
      <c r="J862" s="226"/>
      <c r="K862" s="181"/>
    </row>
    <row r="863" spans="1:11" ht="33" customHeight="1" x14ac:dyDescent="0.25">
      <c r="A863" s="233"/>
      <c r="B863" s="216" t="s">
        <v>57</v>
      </c>
      <c r="C863" s="250"/>
      <c r="D863" s="225">
        <v>11.9</v>
      </c>
      <c r="E863" s="234">
        <v>11.4</v>
      </c>
      <c r="F863" s="226"/>
      <c r="G863" s="239"/>
      <c r="H863" s="226"/>
      <c r="I863" s="239"/>
      <c r="J863" s="226"/>
      <c r="K863" s="181"/>
    </row>
    <row r="864" spans="1:11" ht="19.5" customHeight="1" x14ac:dyDescent="0.25">
      <c r="A864" s="233"/>
      <c r="B864" s="216" t="s">
        <v>58</v>
      </c>
      <c r="C864" s="250"/>
      <c r="D864" s="225">
        <v>11.97</v>
      </c>
      <c r="E864" s="234">
        <v>11.4</v>
      </c>
      <c r="F864" s="226"/>
      <c r="G864" s="239"/>
      <c r="H864" s="226"/>
      <c r="I864" s="239"/>
      <c r="J864" s="226"/>
      <c r="K864" s="181"/>
    </row>
    <row r="865" spans="1:11" ht="19.5" customHeight="1" x14ac:dyDescent="0.25">
      <c r="A865" s="233"/>
      <c r="B865" s="216" t="s">
        <v>59</v>
      </c>
      <c r="C865" s="250"/>
      <c r="D865" s="225">
        <v>1.19</v>
      </c>
      <c r="E865" s="234">
        <v>1</v>
      </c>
      <c r="F865" s="226"/>
      <c r="G865" s="239"/>
      <c r="H865" s="226"/>
      <c r="I865" s="239"/>
      <c r="J865" s="226"/>
      <c r="K865" s="181"/>
    </row>
    <row r="866" spans="1:11" ht="19.5" customHeight="1" x14ac:dyDescent="0.25">
      <c r="A866" s="233"/>
      <c r="B866" s="216" t="s">
        <v>60</v>
      </c>
      <c r="C866" s="250"/>
      <c r="D866" s="225">
        <v>0.96</v>
      </c>
      <c r="E866" s="234">
        <v>0.8</v>
      </c>
      <c r="F866" s="226"/>
      <c r="G866" s="239"/>
      <c r="H866" s="226"/>
      <c r="I866" s="239"/>
      <c r="J866" s="226"/>
      <c r="K866" s="181"/>
    </row>
    <row r="867" spans="1:11" ht="19.5" customHeight="1" x14ac:dyDescent="0.25">
      <c r="A867" s="233"/>
      <c r="B867" s="216" t="s">
        <v>61</v>
      </c>
      <c r="C867" s="250"/>
      <c r="D867" s="225">
        <v>1</v>
      </c>
      <c r="E867" s="234">
        <v>1</v>
      </c>
      <c r="F867" s="226"/>
      <c r="G867" s="239"/>
      <c r="H867" s="226"/>
      <c r="I867" s="239"/>
      <c r="J867" s="226"/>
      <c r="K867" s="181"/>
    </row>
    <row r="868" spans="1:11" ht="19.5" customHeight="1" x14ac:dyDescent="0.25">
      <c r="A868" s="233"/>
      <c r="B868" s="211" t="s">
        <v>37</v>
      </c>
      <c r="C868" s="250"/>
      <c r="D868" s="225">
        <v>0.1</v>
      </c>
      <c r="E868" s="234">
        <v>0.1</v>
      </c>
      <c r="F868" s="226"/>
      <c r="G868" s="239"/>
      <c r="H868" s="226"/>
      <c r="I868" s="239"/>
      <c r="J868" s="226"/>
      <c r="K868" s="181"/>
    </row>
    <row r="869" spans="1:11" ht="30" customHeight="1" x14ac:dyDescent="0.25">
      <c r="A869" s="233"/>
      <c r="B869" s="211" t="s">
        <v>329</v>
      </c>
      <c r="C869" s="250"/>
      <c r="D869" s="225"/>
      <c r="E869" s="234">
        <v>14.3</v>
      </c>
      <c r="F869" s="226"/>
      <c r="G869" s="239"/>
      <c r="H869" s="226"/>
      <c r="I869" s="239"/>
      <c r="J869" s="226"/>
      <c r="K869" s="181"/>
    </row>
    <row r="870" spans="1:11" ht="19.5" customHeight="1" x14ac:dyDescent="0.25">
      <c r="A870" s="233"/>
      <c r="B870" s="216" t="s">
        <v>63</v>
      </c>
      <c r="C870" s="250"/>
      <c r="D870" s="259"/>
      <c r="E870" s="234">
        <v>10</v>
      </c>
      <c r="F870" s="226"/>
      <c r="G870" s="239"/>
      <c r="H870" s="226"/>
      <c r="I870" s="239"/>
      <c r="J870" s="226"/>
      <c r="K870" s="181"/>
    </row>
    <row r="871" spans="1:11" ht="19.5" customHeight="1" x14ac:dyDescent="0.25">
      <c r="A871" s="233"/>
      <c r="B871" s="216" t="s">
        <v>130</v>
      </c>
      <c r="C871" s="234"/>
      <c r="D871" s="226">
        <v>5</v>
      </c>
      <c r="E871" s="247">
        <v>5</v>
      </c>
      <c r="F871" s="239"/>
      <c r="G871" s="239"/>
      <c r="H871" s="226"/>
      <c r="I871" s="239"/>
      <c r="J871" s="226"/>
      <c r="K871" s="12"/>
    </row>
    <row r="872" spans="1:11" ht="42.75" customHeight="1" x14ac:dyDescent="0.25">
      <c r="A872" s="233" t="s">
        <v>290</v>
      </c>
      <c r="B872" s="216"/>
      <c r="C872" s="234" t="s">
        <v>371</v>
      </c>
      <c r="D872" s="225"/>
      <c r="E872" s="235"/>
      <c r="F872" s="239">
        <v>6.1159999999999997</v>
      </c>
      <c r="G872" s="239">
        <v>5.33</v>
      </c>
      <c r="H872" s="226">
        <v>7.3659999999999997</v>
      </c>
      <c r="I872" s="239">
        <v>102.2</v>
      </c>
      <c r="J872" s="226">
        <v>0.16</v>
      </c>
      <c r="K872" s="12" t="s">
        <v>292</v>
      </c>
    </row>
    <row r="873" spans="1:11" ht="19.5" customHeight="1" x14ac:dyDescent="0.25">
      <c r="A873" s="233"/>
      <c r="B873" s="216" t="s">
        <v>92</v>
      </c>
      <c r="C873" s="234"/>
      <c r="D873" s="225">
        <v>45.22</v>
      </c>
      <c r="E873" s="235">
        <v>33</v>
      </c>
      <c r="F873" s="239"/>
      <c r="G873" s="239"/>
      <c r="H873" s="226"/>
      <c r="I873" s="239"/>
      <c r="J873" s="226"/>
      <c r="K873" s="12"/>
    </row>
    <row r="874" spans="1:11" ht="19.5" customHeight="1" x14ac:dyDescent="0.25">
      <c r="A874" s="216"/>
      <c r="B874" s="216" t="s">
        <v>179</v>
      </c>
      <c r="C874" s="234"/>
      <c r="D874" s="225">
        <v>34.65</v>
      </c>
      <c r="E874" s="235">
        <v>33</v>
      </c>
      <c r="F874" s="239"/>
      <c r="G874" s="239"/>
      <c r="H874" s="226"/>
      <c r="I874" s="239"/>
      <c r="J874" s="226"/>
      <c r="K874" s="12"/>
    </row>
    <row r="875" spans="1:11" ht="19.5" customHeight="1" x14ac:dyDescent="0.25">
      <c r="A875" s="216"/>
      <c r="B875" s="216" t="s">
        <v>37</v>
      </c>
      <c r="C875" s="234"/>
      <c r="D875" s="225">
        <v>0.5</v>
      </c>
      <c r="E875" s="235">
        <v>0.5</v>
      </c>
      <c r="F875" s="239"/>
      <c r="G875" s="239"/>
      <c r="H875" s="226"/>
      <c r="I875" s="239"/>
      <c r="J875" s="226"/>
      <c r="K875" s="12"/>
    </row>
    <row r="876" spans="1:11" ht="19.5" customHeight="1" x14ac:dyDescent="0.25">
      <c r="A876" s="216"/>
      <c r="B876" s="216" t="s">
        <v>93</v>
      </c>
      <c r="C876" s="234"/>
      <c r="D876" s="225">
        <v>9</v>
      </c>
      <c r="E876" s="235">
        <v>9</v>
      </c>
      <c r="F876" s="239"/>
      <c r="G876" s="239"/>
      <c r="H876" s="226"/>
      <c r="I876" s="239"/>
      <c r="J876" s="226"/>
      <c r="K876" s="12"/>
    </row>
    <row r="877" spans="1:11" ht="19.5" customHeight="1" x14ac:dyDescent="0.25">
      <c r="A877" s="216"/>
      <c r="B877" s="216" t="s">
        <v>94</v>
      </c>
      <c r="C877" s="234"/>
      <c r="D877" s="226">
        <v>13</v>
      </c>
      <c r="E877" s="247">
        <v>13</v>
      </c>
      <c r="F877" s="239"/>
      <c r="G877" s="239"/>
      <c r="H877" s="226"/>
      <c r="I877" s="239"/>
      <c r="J877" s="226"/>
      <c r="K877" s="181"/>
    </row>
    <row r="878" spans="1:11" ht="19.5" customHeight="1" x14ac:dyDescent="0.25">
      <c r="A878" s="216"/>
      <c r="B878" s="216" t="s">
        <v>95</v>
      </c>
      <c r="C878" s="234"/>
      <c r="D878" s="226">
        <v>5</v>
      </c>
      <c r="E878" s="247">
        <v>5</v>
      </c>
      <c r="F878" s="239"/>
      <c r="G878" s="239"/>
      <c r="H878" s="226"/>
      <c r="I878" s="239"/>
      <c r="J878" s="226"/>
      <c r="K878" s="181"/>
    </row>
    <row r="879" spans="1:11" ht="19.5" customHeight="1" x14ac:dyDescent="0.25">
      <c r="A879" s="216"/>
      <c r="B879" s="216" t="s">
        <v>72</v>
      </c>
      <c r="C879" s="234"/>
      <c r="D879" s="226"/>
      <c r="E879" s="247">
        <v>58</v>
      </c>
      <c r="F879" s="239"/>
      <c r="G879" s="239"/>
      <c r="H879" s="226"/>
      <c r="I879" s="239"/>
      <c r="J879" s="226"/>
      <c r="K879" s="181"/>
    </row>
    <row r="880" spans="1:11" ht="19.5" customHeight="1" x14ac:dyDescent="0.25">
      <c r="A880" s="216"/>
      <c r="B880" s="216" t="s">
        <v>73</v>
      </c>
      <c r="C880" s="234"/>
      <c r="D880" s="226">
        <v>2</v>
      </c>
      <c r="E880" s="247">
        <v>2</v>
      </c>
      <c r="F880" s="239"/>
      <c r="G880" s="239"/>
      <c r="H880" s="226"/>
      <c r="I880" s="239"/>
      <c r="J880" s="226"/>
      <c r="K880" s="181"/>
    </row>
    <row r="881" spans="1:11" ht="19.5" customHeight="1" x14ac:dyDescent="0.25">
      <c r="A881" s="216"/>
      <c r="B881" s="216" t="s">
        <v>38</v>
      </c>
      <c r="C881" s="234"/>
      <c r="D881" s="226">
        <v>2</v>
      </c>
      <c r="E881" s="247">
        <v>2</v>
      </c>
      <c r="F881" s="239"/>
      <c r="G881" s="239"/>
      <c r="H881" s="226"/>
      <c r="I881" s="239"/>
      <c r="J881" s="226"/>
      <c r="K881" s="181"/>
    </row>
    <row r="882" spans="1:11" ht="30.75" customHeight="1" x14ac:dyDescent="0.25">
      <c r="A882" s="216" t="s">
        <v>293</v>
      </c>
      <c r="B882" s="216"/>
      <c r="C882" s="234">
        <v>110</v>
      </c>
      <c r="D882" s="226"/>
      <c r="E882" s="247"/>
      <c r="F882" s="239">
        <v>3.7927999999999997</v>
      </c>
      <c r="G882" s="239">
        <v>4.3911999999999995</v>
      </c>
      <c r="H882" s="226">
        <v>20.917599999999997</v>
      </c>
      <c r="I882" s="239">
        <v>138.16</v>
      </c>
      <c r="J882" s="226">
        <v>1.99</v>
      </c>
      <c r="K882" s="181" t="s">
        <v>294</v>
      </c>
    </row>
    <row r="883" spans="1:11" ht="19.5" customHeight="1" x14ac:dyDescent="0.25">
      <c r="A883" s="216"/>
      <c r="B883" s="216" t="s">
        <v>295</v>
      </c>
      <c r="C883" s="234"/>
      <c r="D883" s="226">
        <v>30</v>
      </c>
      <c r="E883" s="247">
        <v>30</v>
      </c>
      <c r="F883" s="239"/>
      <c r="G883" s="239"/>
      <c r="H883" s="226"/>
      <c r="I883" s="239"/>
      <c r="J883" s="226"/>
      <c r="K883" s="181"/>
    </row>
    <row r="884" spans="1:11" ht="19.5" customHeight="1" x14ac:dyDescent="0.25">
      <c r="A884" s="216"/>
      <c r="B884" s="216" t="s">
        <v>37</v>
      </c>
      <c r="C884" s="234"/>
      <c r="D884" s="226">
        <v>0.4</v>
      </c>
      <c r="E884" s="247">
        <v>0.4</v>
      </c>
      <c r="F884" s="239"/>
      <c r="G884" s="239"/>
      <c r="H884" s="226"/>
      <c r="I884" s="239"/>
      <c r="J884" s="226"/>
      <c r="K884" s="181"/>
    </row>
    <row r="885" spans="1:11" ht="19.5" customHeight="1" x14ac:dyDescent="0.25">
      <c r="A885" s="216"/>
      <c r="B885" s="216" t="s">
        <v>52</v>
      </c>
      <c r="C885" s="234"/>
      <c r="D885" s="226">
        <v>16.25</v>
      </c>
      <c r="E885" s="247">
        <v>13</v>
      </c>
      <c r="F885" s="239"/>
      <c r="G885" s="239"/>
      <c r="H885" s="226"/>
      <c r="I885" s="239"/>
      <c r="J885" s="226"/>
      <c r="K885" s="181"/>
    </row>
    <row r="886" spans="1:11" ht="19.5" customHeight="1" x14ac:dyDescent="0.25">
      <c r="A886" s="216"/>
      <c r="B886" s="216" t="s">
        <v>59</v>
      </c>
      <c r="C886" s="234"/>
      <c r="D886" s="226">
        <v>12</v>
      </c>
      <c r="E886" s="247">
        <v>10</v>
      </c>
      <c r="F886" s="239"/>
      <c r="G886" s="239"/>
      <c r="H886" s="226"/>
      <c r="I886" s="239"/>
      <c r="J886" s="226"/>
      <c r="K886" s="181"/>
    </row>
    <row r="887" spans="1:11" ht="19.5" customHeight="1" x14ac:dyDescent="0.25">
      <c r="A887" s="216"/>
      <c r="B887" s="216" t="s">
        <v>230</v>
      </c>
      <c r="C887" s="234"/>
      <c r="D887" s="226">
        <v>3</v>
      </c>
      <c r="E887" s="247">
        <v>3</v>
      </c>
      <c r="F887" s="239"/>
      <c r="G887" s="239"/>
      <c r="H887" s="226"/>
      <c r="I887" s="239"/>
      <c r="J887" s="226"/>
      <c r="K887" s="181"/>
    </row>
    <row r="888" spans="1:11" ht="19.5" customHeight="1" x14ac:dyDescent="0.25">
      <c r="A888" s="216"/>
      <c r="B888" s="216" t="s">
        <v>67</v>
      </c>
      <c r="C888" s="234"/>
      <c r="D888" s="226">
        <v>4</v>
      </c>
      <c r="E888" s="247">
        <v>4</v>
      </c>
      <c r="F888" s="239"/>
      <c r="G888" s="239"/>
      <c r="H888" s="226"/>
      <c r="I888" s="239"/>
      <c r="J888" s="226"/>
      <c r="K888" s="181"/>
    </row>
    <row r="889" spans="1:11" ht="19.5" customHeight="1" x14ac:dyDescent="0.25">
      <c r="A889" s="216" t="s">
        <v>214</v>
      </c>
      <c r="B889" s="216"/>
      <c r="C889" s="234">
        <v>150</v>
      </c>
      <c r="D889" s="226"/>
      <c r="E889" s="247"/>
      <c r="F889" s="239">
        <v>0.45</v>
      </c>
      <c r="G889" s="239">
        <v>0.08</v>
      </c>
      <c r="H889" s="226">
        <v>13.5</v>
      </c>
      <c r="I889" s="239">
        <v>62.7</v>
      </c>
      <c r="J889" s="226">
        <v>0.83</v>
      </c>
      <c r="K889" s="181" t="s">
        <v>215</v>
      </c>
    </row>
    <row r="890" spans="1:11" ht="19.5" customHeight="1" x14ac:dyDescent="0.25">
      <c r="A890" s="216"/>
      <c r="B890" s="216" t="s">
        <v>216</v>
      </c>
      <c r="C890" s="234"/>
      <c r="D890" s="226">
        <v>17.5</v>
      </c>
      <c r="E890" s="247">
        <v>17.5</v>
      </c>
      <c r="F890" s="239"/>
      <c r="G890" s="239"/>
      <c r="H890" s="226"/>
      <c r="I890" s="239"/>
      <c r="J890" s="226"/>
      <c r="K890" s="181"/>
    </row>
    <row r="891" spans="1:11" ht="19.5" customHeight="1" x14ac:dyDescent="0.25">
      <c r="A891" s="216"/>
      <c r="B891" s="216" t="s">
        <v>36</v>
      </c>
      <c r="C891" s="234"/>
      <c r="D891" s="226">
        <v>5</v>
      </c>
      <c r="E891" s="247">
        <v>5</v>
      </c>
      <c r="F891" s="239"/>
      <c r="G891" s="239"/>
      <c r="H891" s="226"/>
      <c r="I891" s="239"/>
      <c r="J891" s="226"/>
      <c r="K891" s="181"/>
    </row>
    <row r="892" spans="1:11" ht="19.5" customHeight="1" x14ac:dyDescent="0.25">
      <c r="A892" s="216"/>
      <c r="B892" s="216" t="s">
        <v>78</v>
      </c>
      <c r="C892" s="234"/>
      <c r="D892" s="226">
        <v>150</v>
      </c>
      <c r="E892" s="247">
        <v>150</v>
      </c>
      <c r="F892" s="239"/>
      <c r="G892" s="239"/>
      <c r="H892" s="226"/>
      <c r="I892" s="239"/>
      <c r="J892" s="226"/>
      <c r="K892" s="181"/>
    </row>
    <row r="893" spans="1:11" ht="27.75" customHeight="1" thickBot="1" x14ac:dyDescent="0.3">
      <c r="A893" s="233" t="s">
        <v>80</v>
      </c>
      <c r="B893" s="216"/>
      <c r="C893" s="234">
        <v>35</v>
      </c>
      <c r="D893" s="225">
        <v>35</v>
      </c>
      <c r="E893" s="235">
        <v>35</v>
      </c>
      <c r="F893" s="239">
        <v>2.31</v>
      </c>
      <c r="G893" s="270">
        <v>0.42</v>
      </c>
      <c r="H893" s="226">
        <v>13.860000000000001</v>
      </c>
      <c r="I893" s="270">
        <v>69.3</v>
      </c>
      <c r="J893" s="225"/>
      <c r="K893" s="196" t="s">
        <v>81</v>
      </c>
    </row>
    <row r="894" spans="1:11" ht="19.5" customHeight="1" thickBot="1" x14ac:dyDescent="0.3">
      <c r="A894" s="251" t="s">
        <v>47</v>
      </c>
      <c r="B894" s="252"/>
      <c r="C894" s="253">
        <f>C893+C889+C882+52+150+15+C852</f>
        <v>552</v>
      </c>
      <c r="D894" s="271"/>
      <c r="E894" s="254"/>
      <c r="F894" s="255">
        <f>F893+F889+F882+F872+F855+F852</f>
        <v>15.788799999999998</v>
      </c>
      <c r="G894" s="255">
        <f t="shared" ref="G894:J894" si="31">G893+G889+G882+G872+G855+G852</f>
        <v>15.611199999999998</v>
      </c>
      <c r="H894" s="255">
        <f t="shared" si="31"/>
        <v>67.043599999999998</v>
      </c>
      <c r="I894" s="255">
        <f t="shared" si="31"/>
        <v>481.96999999999997</v>
      </c>
      <c r="J894" s="255">
        <f t="shared" si="31"/>
        <v>2.98</v>
      </c>
      <c r="K894" s="192"/>
    </row>
    <row r="895" spans="1:11" ht="38.25" customHeight="1" x14ac:dyDescent="0.25">
      <c r="A895" s="225"/>
      <c r="B895" s="305" t="s">
        <v>595</v>
      </c>
      <c r="C895" s="234"/>
      <c r="D895" s="225"/>
      <c r="E895" s="234"/>
      <c r="F895" s="226"/>
      <c r="G895" s="231"/>
      <c r="H895" s="226"/>
      <c r="I895" s="231"/>
      <c r="J895" s="226"/>
      <c r="K895" s="181"/>
    </row>
    <row r="896" spans="1:11" ht="19.5" customHeight="1" x14ac:dyDescent="0.25">
      <c r="A896" s="300" t="s">
        <v>82</v>
      </c>
      <c r="B896" s="221"/>
      <c r="C896" s="296">
        <v>150</v>
      </c>
      <c r="D896" s="299"/>
      <c r="E896" s="299"/>
      <c r="F896" s="279">
        <v>4.3499999999999996</v>
      </c>
      <c r="G896" s="301">
        <v>3.75</v>
      </c>
      <c r="H896" s="302">
        <v>6.3</v>
      </c>
      <c r="I896" s="279">
        <v>76</v>
      </c>
      <c r="J896" s="214">
        <v>0.45</v>
      </c>
      <c r="K896" s="200" t="s">
        <v>238</v>
      </c>
    </row>
    <row r="897" spans="1:11" ht="19.5" customHeight="1" x14ac:dyDescent="0.25">
      <c r="A897" s="303" t="s">
        <v>373</v>
      </c>
      <c r="B897" s="216" t="s">
        <v>85</v>
      </c>
      <c r="C897" s="296"/>
      <c r="D897" s="299">
        <v>155</v>
      </c>
      <c r="E897" s="299">
        <v>150</v>
      </c>
      <c r="F897" s="279"/>
      <c r="G897" s="214"/>
      <c r="H897" s="302"/>
      <c r="I897" s="279"/>
      <c r="J897" s="214"/>
      <c r="K897" s="200"/>
    </row>
    <row r="898" spans="1:11" s="403" customFormat="1" ht="28.5" customHeight="1" x14ac:dyDescent="0.25">
      <c r="A898" s="3" t="s">
        <v>387</v>
      </c>
      <c r="B898" s="444"/>
      <c r="C898" s="480">
        <v>150</v>
      </c>
      <c r="D898" s="67"/>
      <c r="E898" s="68"/>
      <c r="F898" s="67">
        <v>8.3761500000000009</v>
      </c>
      <c r="G898" s="68">
        <v>9.2214000000000009</v>
      </c>
      <c r="H898" s="67">
        <v>20.921550000000003</v>
      </c>
      <c r="I898" s="68">
        <v>201.375</v>
      </c>
      <c r="J898" s="67">
        <v>0.87749999999999995</v>
      </c>
      <c r="K898" s="414" t="s">
        <v>215</v>
      </c>
    </row>
    <row r="899" spans="1:11" s="403" customFormat="1" ht="30" customHeight="1" x14ac:dyDescent="0.25">
      <c r="A899" s="3"/>
      <c r="B899" s="216" t="s">
        <v>57</v>
      </c>
      <c r="C899" s="66"/>
      <c r="D899" s="67">
        <v>39</v>
      </c>
      <c r="E899" s="68">
        <v>37.5</v>
      </c>
      <c r="F899" s="67"/>
      <c r="G899" s="68"/>
      <c r="H899" s="67"/>
      <c r="I899" s="68"/>
      <c r="J899" s="67"/>
      <c r="K899" s="414"/>
    </row>
    <row r="900" spans="1:11" s="403" customFormat="1" ht="19.5" customHeight="1" x14ac:dyDescent="0.25">
      <c r="A900" s="3"/>
      <c r="B900" s="3" t="s">
        <v>58</v>
      </c>
      <c r="C900" s="66"/>
      <c r="D900" s="67">
        <v>39</v>
      </c>
      <c r="E900" s="68">
        <v>37.5</v>
      </c>
      <c r="F900" s="67"/>
      <c r="G900" s="68"/>
      <c r="H900" s="67"/>
      <c r="I900" s="68"/>
      <c r="J900" s="67"/>
      <c r="K900" s="414"/>
    </row>
    <row r="901" spans="1:11" s="403" customFormat="1" ht="19.5" customHeight="1" x14ac:dyDescent="0.25">
      <c r="A901" s="3"/>
      <c r="B901" s="3" t="s">
        <v>396</v>
      </c>
      <c r="C901" s="66"/>
      <c r="D901" s="67">
        <v>0.75</v>
      </c>
      <c r="E901" s="68">
        <v>0.75</v>
      </c>
      <c r="F901" s="67"/>
      <c r="G901" s="68"/>
      <c r="H901" s="67"/>
      <c r="I901" s="68"/>
      <c r="J901" s="67"/>
      <c r="K901" s="414"/>
    </row>
    <row r="902" spans="1:11" s="403" customFormat="1" ht="33.75" customHeight="1" x14ac:dyDescent="0.25">
      <c r="A902" s="3"/>
      <c r="B902" s="3" t="s">
        <v>386</v>
      </c>
      <c r="C902" s="66"/>
      <c r="D902" s="67"/>
      <c r="E902" s="445">
        <v>30</v>
      </c>
      <c r="F902" s="67"/>
      <c r="G902" s="68"/>
      <c r="H902" s="67"/>
      <c r="I902" s="68"/>
      <c r="J902" s="67"/>
      <c r="K902" s="414"/>
    </row>
    <row r="903" spans="1:11" s="403" customFormat="1" ht="19.5" customHeight="1" x14ac:dyDescent="0.25">
      <c r="A903" s="3"/>
      <c r="B903" s="3" t="s">
        <v>261</v>
      </c>
      <c r="C903" s="66"/>
      <c r="D903" s="67">
        <v>26.3</v>
      </c>
      <c r="E903" s="68">
        <v>26.3</v>
      </c>
      <c r="F903" s="67"/>
      <c r="G903" s="68"/>
      <c r="H903" s="67"/>
      <c r="I903" s="68"/>
      <c r="J903" s="67"/>
      <c r="K903" s="414"/>
    </row>
    <row r="904" spans="1:11" s="403" customFormat="1" ht="19.5" customHeight="1" x14ac:dyDescent="0.25">
      <c r="A904" s="3"/>
      <c r="B904" s="3" t="s">
        <v>181</v>
      </c>
      <c r="C904" s="66"/>
      <c r="D904" s="67">
        <v>84</v>
      </c>
      <c r="E904" s="68">
        <v>84</v>
      </c>
      <c r="F904" s="67"/>
      <c r="G904" s="68"/>
      <c r="H904" s="67"/>
      <c r="I904" s="68"/>
      <c r="J904" s="67"/>
      <c r="K904" s="414"/>
    </row>
    <row r="905" spans="1:11" s="403" customFormat="1" ht="19.5" customHeight="1" x14ac:dyDescent="0.25">
      <c r="A905" s="3"/>
      <c r="B905" s="3" t="s">
        <v>220</v>
      </c>
      <c r="C905" s="66"/>
      <c r="D905" s="67">
        <v>0.3</v>
      </c>
      <c r="E905" s="68">
        <v>0.3</v>
      </c>
      <c r="F905" s="67"/>
      <c r="G905" s="68"/>
      <c r="H905" s="67"/>
      <c r="I905" s="68"/>
      <c r="J905" s="67"/>
      <c r="K905" s="414"/>
    </row>
    <row r="906" spans="1:11" s="403" customFormat="1" ht="19.5" customHeight="1" x14ac:dyDescent="0.25">
      <c r="A906" s="3"/>
      <c r="B906" s="3" t="s">
        <v>389</v>
      </c>
      <c r="C906" s="66"/>
      <c r="D906" s="67"/>
      <c r="E906" s="445">
        <v>105</v>
      </c>
      <c r="F906" s="67"/>
      <c r="G906" s="68"/>
      <c r="H906" s="67"/>
      <c r="I906" s="68"/>
      <c r="J906" s="67"/>
      <c r="K906" s="414"/>
    </row>
    <row r="907" spans="1:11" s="403" customFormat="1" ht="19.5" customHeight="1" x14ac:dyDescent="0.25">
      <c r="A907" s="3"/>
      <c r="B907" s="3" t="s">
        <v>52</v>
      </c>
      <c r="C907" s="66"/>
      <c r="D907" s="67">
        <v>15</v>
      </c>
      <c r="E907" s="68">
        <v>12</v>
      </c>
      <c r="F907" s="67"/>
      <c r="G907" s="68"/>
      <c r="H907" s="67"/>
      <c r="I907" s="68"/>
      <c r="J907" s="67"/>
      <c r="K907" s="414"/>
    </row>
    <row r="908" spans="1:11" s="403" customFormat="1" ht="19.5" customHeight="1" x14ac:dyDescent="0.25">
      <c r="A908" s="3"/>
      <c r="B908" s="3" t="s">
        <v>122</v>
      </c>
      <c r="C908" s="66"/>
      <c r="D908" s="67">
        <v>18</v>
      </c>
      <c r="E908" s="68">
        <v>15</v>
      </c>
      <c r="F908" s="67"/>
      <c r="G908" s="68"/>
      <c r="H908" s="67"/>
      <c r="I908" s="68"/>
      <c r="J908" s="67"/>
      <c r="K908" s="414"/>
    </row>
    <row r="909" spans="1:11" s="403" customFormat="1" ht="19.5" customHeight="1" x14ac:dyDescent="0.25">
      <c r="A909" s="3"/>
      <c r="B909" s="3" t="s">
        <v>148</v>
      </c>
      <c r="C909" s="66"/>
      <c r="D909" s="67">
        <v>1.5</v>
      </c>
      <c r="E909" s="68">
        <v>1.5</v>
      </c>
      <c r="F909" s="67"/>
      <c r="G909" s="68"/>
      <c r="H909" s="67"/>
      <c r="I909" s="68"/>
      <c r="J909" s="67"/>
      <c r="K909" s="414"/>
    </row>
    <row r="910" spans="1:11" s="403" customFormat="1" ht="30.75" customHeight="1" x14ac:dyDescent="0.25">
      <c r="A910" s="3"/>
      <c r="B910" s="3" t="s">
        <v>388</v>
      </c>
      <c r="C910" s="66"/>
      <c r="D910" s="67"/>
      <c r="E910" s="68">
        <v>15</v>
      </c>
      <c r="F910" s="67"/>
      <c r="G910" s="68"/>
      <c r="H910" s="67"/>
      <c r="I910" s="68"/>
      <c r="J910" s="67"/>
      <c r="K910" s="414"/>
    </row>
    <row r="911" spans="1:11" s="403" customFormat="1" ht="19.5" customHeight="1" x14ac:dyDescent="0.25">
      <c r="A911" s="3"/>
      <c r="B911" s="3" t="s">
        <v>390</v>
      </c>
      <c r="C911" s="66"/>
      <c r="D911" s="67"/>
      <c r="E911" s="445">
        <v>120</v>
      </c>
      <c r="F911" s="67"/>
      <c r="G911" s="68"/>
      <c r="H911" s="67"/>
      <c r="I911" s="68"/>
      <c r="J911" s="67"/>
      <c r="K911" s="414"/>
    </row>
    <row r="912" spans="1:11" ht="19.5" customHeight="1" x14ac:dyDescent="0.25">
      <c r="A912" s="233" t="s">
        <v>183</v>
      </c>
      <c r="B912" s="216"/>
      <c r="C912" s="234" t="s">
        <v>334</v>
      </c>
      <c r="D912" s="225"/>
      <c r="E912" s="234"/>
      <c r="F912" s="226">
        <v>0.5</v>
      </c>
      <c r="G912" s="239">
        <v>0.2</v>
      </c>
      <c r="H912" s="226">
        <v>12.23</v>
      </c>
      <c r="I912" s="239">
        <v>52.5</v>
      </c>
      <c r="J912" s="226">
        <v>75</v>
      </c>
      <c r="K912" s="181" t="s">
        <v>184</v>
      </c>
    </row>
    <row r="913" spans="1:11" ht="19.5" customHeight="1" x14ac:dyDescent="0.25">
      <c r="A913" s="233"/>
      <c r="B913" s="216" t="s">
        <v>185</v>
      </c>
      <c r="C913" s="234"/>
      <c r="D913" s="225">
        <v>15.3</v>
      </c>
      <c r="E913" s="234">
        <v>15</v>
      </c>
      <c r="F913" s="225"/>
      <c r="G913" s="234"/>
      <c r="H913" s="225"/>
      <c r="I913" s="234"/>
      <c r="J913" s="225"/>
      <c r="K913" s="181"/>
    </row>
    <row r="914" spans="1:11" ht="19.5" customHeight="1" x14ac:dyDescent="0.25">
      <c r="A914" s="233"/>
      <c r="B914" s="216" t="s">
        <v>53</v>
      </c>
      <c r="C914" s="234"/>
      <c r="D914" s="225">
        <v>5</v>
      </c>
      <c r="E914" s="234">
        <v>5</v>
      </c>
      <c r="F914" s="225"/>
      <c r="G914" s="234"/>
      <c r="H914" s="225"/>
      <c r="I914" s="234"/>
      <c r="J914" s="225"/>
      <c r="K914" s="181"/>
    </row>
    <row r="915" spans="1:11" ht="19.5" customHeight="1" x14ac:dyDescent="0.25">
      <c r="A915" s="233"/>
      <c r="B915" s="216" t="s">
        <v>78</v>
      </c>
      <c r="C915" s="234"/>
      <c r="D915" s="225">
        <v>150</v>
      </c>
      <c r="E915" s="234">
        <v>150</v>
      </c>
      <c r="F915" s="225"/>
      <c r="G915" s="234"/>
      <c r="H915" s="225"/>
      <c r="I915" s="234"/>
      <c r="J915" s="225"/>
      <c r="K915" s="181"/>
    </row>
    <row r="916" spans="1:11" ht="27.75" customHeight="1" thickBot="1" x14ac:dyDescent="0.3">
      <c r="A916" s="233" t="s">
        <v>70</v>
      </c>
      <c r="B916" s="216"/>
      <c r="C916" s="234">
        <v>20</v>
      </c>
      <c r="D916" s="226">
        <v>20</v>
      </c>
      <c r="E916" s="239">
        <v>20</v>
      </c>
      <c r="F916" s="226">
        <v>1.52</v>
      </c>
      <c r="G916" s="239">
        <v>0.16000000000000003</v>
      </c>
      <c r="H916" s="226">
        <v>9.8400000000000016</v>
      </c>
      <c r="I916" s="239">
        <v>47.000000000000007</v>
      </c>
      <c r="J916" s="226">
        <v>0</v>
      </c>
      <c r="K916" s="181" t="s">
        <v>79</v>
      </c>
    </row>
    <row r="917" spans="1:11" ht="19.5" customHeight="1" thickBot="1" x14ac:dyDescent="0.3">
      <c r="A917" s="251" t="s">
        <v>47</v>
      </c>
      <c r="B917" s="285"/>
      <c r="C917" s="253">
        <f>C916+155+C898+C896</f>
        <v>475</v>
      </c>
      <c r="D917" s="272"/>
      <c r="E917" s="255"/>
      <c r="F917" s="255">
        <f>F916+F912+F898+F896</f>
        <v>14.74615</v>
      </c>
      <c r="G917" s="255">
        <f t="shared" ref="G917:J917" si="32">G916+G912+G898+G896</f>
        <v>13.3314</v>
      </c>
      <c r="H917" s="255">
        <f t="shared" si="32"/>
        <v>49.291550000000001</v>
      </c>
      <c r="I917" s="255">
        <f t="shared" si="32"/>
        <v>376.875</v>
      </c>
      <c r="J917" s="255">
        <f t="shared" si="32"/>
        <v>76.327500000000001</v>
      </c>
      <c r="K917" s="189"/>
    </row>
    <row r="918" spans="1:11" ht="19.5" customHeight="1" thickBot="1" x14ac:dyDescent="0.3">
      <c r="A918" s="251" t="s">
        <v>101</v>
      </c>
      <c r="B918" s="285"/>
      <c r="C918" s="255">
        <f>C917+C894+C850+C847</f>
        <v>1521</v>
      </c>
      <c r="D918" s="255"/>
      <c r="E918" s="255"/>
      <c r="F918" s="255">
        <f>F917+F894+F850+F847</f>
        <v>44.349487681393967</v>
      </c>
      <c r="G918" s="255">
        <f t="shared" ref="G918:J918" si="33">G917+G894+G850+G847</f>
        <v>44.652537961914007</v>
      </c>
      <c r="H918" s="255">
        <f t="shared" si="33"/>
        <v>174.15087479516075</v>
      </c>
      <c r="I918" s="255">
        <f t="shared" si="33"/>
        <v>1272.7794307380634</v>
      </c>
      <c r="J918" s="255">
        <f t="shared" si="33"/>
        <v>83.647500000000008</v>
      </c>
      <c r="K918" s="192"/>
    </row>
    <row r="919" spans="1:11" ht="19.5" customHeight="1" thickBot="1" x14ac:dyDescent="0.3">
      <c r="A919" s="251" t="s">
        <v>296</v>
      </c>
      <c r="B919" s="285"/>
      <c r="C919" s="255">
        <f>C107+C203+C296+C372+C474+C560+C651+C742+C825+C918</f>
        <v>14924</v>
      </c>
      <c r="D919" s="255"/>
      <c r="E919" s="255"/>
      <c r="F919" s="255">
        <f>F107+F203+F296+F372+F474+F560+F651+F742+F825+F918</f>
        <v>466.39954593105199</v>
      </c>
      <c r="G919" s="255">
        <f>G107+G203+G296+G372+G474+G560+G651+G742+G825+G918</f>
        <v>468.00244054513024</v>
      </c>
      <c r="H919" s="255">
        <f>H107+H203+H296+H372+H474+H560+H651+H742+H825+H918</f>
        <v>1838.5528506732585</v>
      </c>
      <c r="I919" s="255">
        <f>I107+I203+I296+I372+I474+I560+I651+I742+I825+I918</f>
        <v>13388.879063505921</v>
      </c>
      <c r="J919" s="255">
        <f>J107+J203+J296+J372+J474+J560+J651+J742+J825+J918</f>
        <v>412.09750000000008</v>
      </c>
      <c r="K919" s="192"/>
    </row>
    <row r="920" spans="1:11" ht="19.5" customHeight="1" thickBot="1" x14ac:dyDescent="0.3">
      <c r="A920" s="538" t="s">
        <v>377</v>
      </c>
      <c r="B920" s="539"/>
      <c r="C920" s="255">
        <f>C919/10</f>
        <v>1492.4</v>
      </c>
      <c r="D920" s="272"/>
      <c r="E920" s="255"/>
      <c r="F920" s="255">
        <f t="shared" ref="F920:J920" si="34">F919/10</f>
        <v>46.639954593105202</v>
      </c>
      <c r="G920" s="272">
        <f t="shared" si="34"/>
        <v>46.800244054513023</v>
      </c>
      <c r="H920" s="255">
        <f t="shared" si="34"/>
        <v>183.85528506732584</v>
      </c>
      <c r="I920" s="272">
        <f t="shared" si="34"/>
        <v>1338.8879063505922</v>
      </c>
      <c r="J920" s="255">
        <f t="shared" si="34"/>
        <v>41.209750000000007</v>
      </c>
      <c r="K920" s="392"/>
    </row>
    <row r="921" spans="1:11" ht="19.5" customHeight="1" x14ac:dyDescent="0.25">
      <c r="A921" s="216" t="s">
        <v>297</v>
      </c>
      <c r="B921" s="216"/>
      <c r="C921" s="225"/>
      <c r="D921" s="225"/>
      <c r="E921" s="225"/>
      <c r="F921" s="226"/>
      <c r="G921" s="226"/>
      <c r="H921" s="226"/>
      <c r="I921" s="226"/>
      <c r="J921" s="226"/>
      <c r="K921" s="11"/>
    </row>
    <row r="922" spans="1:11" ht="19.5" customHeight="1" x14ac:dyDescent="0.25">
      <c r="A922" s="536" t="s">
        <v>298</v>
      </c>
      <c r="B922" s="536"/>
      <c r="C922" s="536"/>
      <c r="D922" s="536"/>
      <c r="E922" s="536"/>
      <c r="F922" s="536"/>
      <c r="G922" s="536"/>
      <c r="H922" s="536"/>
      <c r="I922" s="536"/>
      <c r="J922" s="536"/>
      <c r="K922" s="536"/>
    </row>
    <row r="923" spans="1:11" ht="19.5" customHeight="1" x14ac:dyDescent="0.25">
      <c r="A923" s="536" t="s">
        <v>299</v>
      </c>
      <c r="B923" s="536"/>
      <c r="C923" s="536"/>
      <c r="D923" s="536"/>
      <c r="E923" s="536"/>
      <c r="F923" s="536"/>
      <c r="G923" s="536"/>
      <c r="H923" s="536"/>
      <c r="I923" s="536"/>
      <c r="J923" s="536"/>
      <c r="K923" s="536"/>
    </row>
    <row r="924" spans="1:11" ht="19.5" customHeight="1" x14ac:dyDescent="0.25">
      <c r="A924" s="536" t="s">
        <v>300</v>
      </c>
      <c r="B924" s="536"/>
      <c r="C924" s="536"/>
      <c r="D924" s="536"/>
      <c r="E924" s="536"/>
      <c r="F924" s="536"/>
      <c r="G924" s="536"/>
      <c r="H924" s="536"/>
      <c r="I924" s="536"/>
      <c r="J924" s="536"/>
      <c r="K924" s="536"/>
    </row>
    <row r="925" spans="1:11" ht="19.5" customHeight="1" x14ac:dyDescent="0.25">
      <c r="A925" s="536" t="s">
        <v>301</v>
      </c>
      <c r="B925" s="536"/>
      <c r="C925" s="536"/>
      <c r="D925" s="536"/>
      <c r="E925" s="536"/>
      <c r="F925" s="536"/>
      <c r="G925" s="536"/>
      <c r="H925" s="536"/>
      <c r="I925" s="536"/>
      <c r="J925" s="536"/>
      <c r="K925" s="536"/>
    </row>
    <row r="926" spans="1:11" ht="19.5" customHeight="1" x14ac:dyDescent="0.25">
      <c r="A926" s="537" t="s">
        <v>302</v>
      </c>
      <c r="B926" s="537"/>
      <c r="C926" s="537"/>
      <c r="D926" s="537"/>
      <c r="E926" s="537"/>
      <c r="F926" s="537"/>
      <c r="G926" s="537"/>
      <c r="H926" s="537"/>
      <c r="I926" s="537"/>
      <c r="J926" s="537"/>
      <c r="K926" s="537"/>
    </row>
    <row r="927" spans="1:11" ht="19.5" customHeight="1" x14ac:dyDescent="0.25">
      <c r="A927" s="536" t="s">
        <v>303</v>
      </c>
      <c r="B927" s="536"/>
      <c r="C927" s="536"/>
      <c r="D927" s="536"/>
      <c r="E927" s="536"/>
      <c r="F927" s="536"/>
      <c r="G927" s="536"/>
      <c r="H927" s="536"/>
      <c r="I927" s="536"/>
      <c r="J927" s="536"/>
      <c r="K927" s="536"/>
    </row>
    <row r="928" spans="1:11" ht="19.5" customHeight="1" x14ac:dyDescent="0.25">
      <c r="A928" s="537" t="s">
        <v>304</v>
      </c>
      <c r="B928" s="537"/>
      <c r="C928" s="537"/>
      <c r="D928" s="537"/>
      <c r="E928" s="537"/>
      <c r="F928" s="537"/>
      <c r="G928" s="537"/>
      <c r="H928" s="537"/>
      <c r="I928" s="537"/>
      <c r="J928" s="537"/>
      <c r="K928" s="537"/>
    </row>
    <row r="929" spans="1:11" ht="19.5" customHeight="1" x14ac:dyDescent="0.25">
      <c r="A929" s="536" t="s">
        <v>305</v>
      </c>
      <c r="B929" s="536"/>
      <c r="C929" s="536"/>
      <c r="D929" s="536"/>
      <c r="E929" s="536"/>
      <c r="F929" s="536"/>
      <c r="G929" s="536"/>
      <c r="H929" s="536"/>
      <c r="I929" s="536"/>
      <c r="J929" s="536"/>
      <c r="K929" s="536"/>
    </row>
    <row r="930" spans="1:11" ht="19.5" customHeight="1" x14ac:dyDescent="0.25">
      <c r="A930" s="537" t="s">
        <v>306</v>
      </c>
      <c r="B930" s="537"/>
      <c r="C930" s="537"/>
      <c r="D930" s="537"/>
      <c r="E930" s="537"/>
      <c r="F930" s="537"/>
      <c r="G930" s="537"/>
      <c r="H930" s="537"/>
      <c r="I930" s="537"/>
      <c r="J930" s="537"/>
      <c r="K930" s="537"/>
    </row>
    <row r="931" spans="1:11" ht="19.5" customHeight="1" x14ac:dyDescent="0.25">
      <c r="A931" s="536" t="s">
        <v>307</v>
      </c>
      <c r="B931" s="536"/>
      <c r="C931" s="536"/>
      <c r="D931" s="536"/>
      <c r="E931" s="536"/>
      <c r="F931" s="536"/>
      <c r="G931" s="536"/>
      <c r="H931" s="536"/>
      <c r="I931" s="536"/>
      <c r="J931" s="536"/>
      <c r="K931" s="536"/>
    </row>
    <row r="932" spans="1:11" ht="19.5" customHeight="1" x14ac:dyDescent="0.25">
      <c r="A932" s="536" t="s">
        <v>308</v>
      </c>
      <c r="B932" s="536"/>
      <c r="C932" s="536"/>
      <c r="D932" s="536"/>
      <c r="E932" s="536"/>
      <c r="F932" s="536"/>
      <c r="G932" s="536"/>
      <c r="H932" s="536"/>
      <c r="I932" s="536"/>
      <c r="J932" s="536"/>
      <c r="K932" s="536"/>
    </row>
    <row r="933" spans="1:11" ht="19.5" customHeight="1" x14ac:dyDescent="0.25">
      <c r="A933" s="536" t="s">
        <v>309</v>
      </c>
      <c r="B933" s="536"/>
      <c r="C933" s="536"/>
      <c r="D933" s="536"/>
      <c r="E933" s="536"/>
      <c r="F933" s="536"/>
      <c r="G933" s="536"/>
      <c r="H933" s="536"/>
      <c r="I933" s="536"/>
      <c r="J933" s="536"/>
      <c r="K933" s="536"/>
    </row>
    <row r="934" spans="1:11" ht="19.5" customHeight="1" x14ac:dyDescent="0.25">
      <c r="A934" s="537" t="s">
        <v>310</v>
      </c>
      <c r="B934" s="537"/>
      <c r="C934" s="537"/>
      <c r="D934" s="537"/>
      <c r="E934" s="537"/>
      <c r="F934" s="537"/>
      <c r="G934" s="537"/>
      <c r="H934" s="537"/>
      <c r="I934" s="537"/>
      <c r="J934" s="537"/>
      <c r="K934" s="537"/>
    </row>
    <row r="935" spans="1:11" ht="19.5" customHeight="1" x14ac:dyDescent="0.25">
      <c r="A935" s="536" t="s">
        <v>311</v>
      </c>
      <c r="B935" s="536"/>
      <c r="C935" s="536"/>
      <c r="D935" s="536"/>
      <c r="E935" s="536"/>
      <c r="F935" s="536"/>
      <c r="G935" s="536"/>
      <c r="H935" s="536"/>
      <c r="I935" s="536"/>
      <c r="J935" s="536"/>
      <c r="K935" s="536"/>
    </row>
    <row r="936" spans="1:11" ht="19.5" customHeight="1" x14ac:dyDescent="0.25">
      <c r="A936" s="536" t="s">
        <v>312</v>
      </c>
      <c r="B936" s="536"/>
      <c r="C936" s="536"/>
      <c r="D936" s="536"/>
      <c r="E936" s="536"/>
      <c r="F936" s="536"/>
      <c r="G936" s="536"/>
      <c r="H936" s="536"/>
      <c r="I936" s="536"/>
      <c r="J936" s="536"/>
      <c r="K936" s="536"/>
    </row>
    <row r="937" spans="1:11" ht="19.5" customHeight="1" x14ac:dyDescent="0.25">
      <c r="A937" s="536" t="s">
        <v>313</v>
      </c>
      <c r="B937" s="536"/>
      <c r="C937" s="536"/>
      <c r="D937" s="536"/>
      <c r="E937" s="536"/>
      <c r="F937" s="536"/>
      <c r="G937" s="536"/>
      <c r="H937" s="536"/>
      <c r="I937" s="536"/>
      <c r="J937" s="536"/>
      <c r="K937" s="536"/>
    </row>
    <row r="938" spans="1:11" ht="19.5" customHeight="1" x14ac:dyDescent="0.25">
      <c r="A938" s="536" t="s">
        <v>314</v>
      </c>
      <c r="B938" s="536"/>
      <c r="C938" s="536"/>
      <c r="D938" s="536"/>
      <c r="E938" s="536"/>
      <c r="F938" s="536"/>
      <c r="G938" s="536"/>
      <c r="H938" s="536"/>
      <c r="I938" s="536"/>
      <c r="J938" s="536"/>
      <c r="K938" s="536"/>
    </row>
    <row r="939" spans="1:11" ht="19.5" customHeight="1" x14ac:dyDescent="0.25">
      <c r="A939" s="536" t="s">
        <v>315</v>
      </c>
      <c r="B939" s="536"/>
      <c r="C939" s="536"/>
      <c r="D939" s="536"/>
      <c r="E939" s="536"/>
      <c r="F939" s="536"/>
      <c r="G939" s="536"/>
      <c r="H939" s="536"/>
      <c r="I939" s="536"/>
      <c r="J939" s="536"/>
      <c r="K939" s="536"/>
    </row>
    <row r="940" spans="1:11" ht="19.5" customHeight="1" x14ac:dyDescent="0.25">
      <c r="A940" s="536" t="s">
        <v>316</v>
      </c>
      <c r="B940" s="536"/>
      <c r="C940" s="536"/>
      <c r="D940" s="536"/>
      <c r="E940" s="536"/>
      <c r="F940" s="536"/>
      <c r="G940" s="536"/>
      <c r="H940" s="536"/>
      <c r="I940" s="536"/>
      <c r="J940" s="536"/>
      <c r="K940" s="536"/>
    </row>
    <row r="941" spans="1:11" ht="19.5" customHeight="1" x14ac:dyDescent="0.25">
      <c r="A941" s="536" t="s">
        <v>317</v>
      </c>
      <c r="B941" s="536"/>
      <c r="C941" s="536"/>
      <c r="D941" s="536"/>
      <c r="E941" s="536"/>
      <c r="F941" s="536"/>
      <c r="G941" s="536"/>
      <c r="H941" s="536"/>
      <c r="I941" s="536"/>
      <c r="J941" s="536"/>
      <c r="K941" s="536"/>
    </row>
    <row r="942" spans="1:11" ht="19.5" customHeight="1" x14ac:dyDescent="0.25">
      <c r="A942" s="536" t="s">
        <v>318</v>
      </c>
      <c r="B942" s="536"/>
      <c r="C942" s="536"/>
      <c r="D942" s="536"/>
      <c r="E942" s="536"/>
      <c r="F942" s="536"/>
      <c r="G942" s="536"/>
      <c r="H942" s="536"/>
      <c r="I942" s="536"/>
      <c r="J942" s="536"/>
      <c r="K942" s="536"/>
    </row>
    <row r="943" spans="1:11" ht="19.5" customHeight="1" x14ac:dyDescent="0.25">
      <c r="A943" s="536" t="s">
        <v>319</v>
      </c>
      <c r="B943" s="536"/>
      <c r="C943" s="536"/>
      <c r="D943" s="536"/>
      <c r="E943" s="536"/>
      <c r="F943" s="536"/>
      <c r="G943" s="536"/>
      <c r="H943" s="536"/>
      <c r="I943" s="536"/>
      <c r="J943" s="536"/>
      <c r="K943" s="536"/>
    </row>
    <row r="944" spans="1:11" ht="19.5" customHeight="1" x14ac:dyDescent="0.25">
      <c r="A944" s="536" t="s">
        <v>320</v>
      </c>
      <c r="B944" s="536"/>
      <c r="C944" s="536"/>
      <c r="D944" s="536"/>
      <c r="E944" s="536"/>
      <c r="F944" s="536"/>
      <c r="G944" s="536"/>
      <c r="H944" s="536"/>
      <c r="I944" s="536"/>
      <c r="J944" s="536"/>
      <c r="K944" s="536"/>
    </row>
    <row r="945" spans="1:11" ht="19.5" customHeight="1" x14ac:dyDescent="0.25">
      <c r="A945" s="536" t="s">
        <v>321</v>
      </c>
      <c r="B945" s="536"/>
      <c r="C945" s="536"/>
      <c r="D945" s="536"/>
      <c r="E945" s="536"/>
      <c r="F945" s="536"/>
      <c r="G945" s="536"/>
      <c r="H945" s="536"/>
      <c r="I945" s="536"/>
      <c r="J945" s="536"/>
      <c r="K945" s="536"/>
    </row>
    <row r="946" spans="1:11" ht="19.5" customHeight="1" x14ac:dyDescent="0.25">
      <c r="A946" s="216"/>
      <c r="B946" s="216"/>
      <c r="C946" s="355"/>
      <c r="D946" s="355"/>
      <c r="E946" s="225"/>
      <c r="F946" s="226"/>
      <c r="G946" s="226"/>
      <c r="H946" s="226"/>
      <c r="I946" s="226"/>
      <c r="J946" s="226"/>
      <c r="K946" s="11"/>
    </row>
    <row r="947" spans="1:11" ht="19.5" customHeight="1" x14ac:dyDescent="0.25">
      <c r="A947" s="216"/>
      <c r="B947" s="216"/>
      <c r="C947" s="355"/>
      <c r="D947" s="355"/>
      <c r="E947" s="225"/>
      <c r="F947" s="226"/>
      <c r="G947" s="226"/>
      <c r="H947" s="226"/>
      <c r="I947" s="226"/>
      <c r="J947" s="226"/>
      <c r="K947" s="11"/>
    </row>
  </sheetData>
  <autoFilter ref="A1:K947" xr:uid="{00000000-0009-0000-0000-000000000000}"/>
  <mergeCells count="37">
    <mergeCell ref="F375:H375"/>
    <mergeCell ref="F9:H9"/>
    <mergeCell ref="F110:H110"/>
    <mergeCell ref="F206:H206"/>
    <mergeCell ref="F299:H299"/>
    <mergeCell ref="A926:K926"/>
    <mergeCell ref="A446:B446"/>
    <mergeCell ref="C477:F477"/>
    <mergeCell ref="F478:H478"/>
    <mergeCell ref="F563:H563"/>
    <mergeCell ref="F654:H654"/>
    <mergeCell ref="F745:H745"/>
    <mergeCell ref="F828:H828"/>
    <mergeCell ref="A922:K922"/>
    <mergeCell ref="A923:K923"/>
    <mergeCell ref="A924:K924"/>
    <mergeCell ref="A925:K925"/>
    <mergeCell ref="A920:B920"/>
    <mergeCell ref="A938:K938"/>
    <mergeCell ref="A927:K927"/>
    <mergeCell ref="A928:K928"/>
    <mergeCell ref="A929:K929"/>
    <mergeCell ref="A930:K930"/>
    <mergeCell ref="A931:K931"/>
    <mergeCell ref="A932:K932"/>
    <mergeCell ref="A933:K933"/>
    <mergeCell ref="A934:K934"/>
    <mergeCell ref="A935:K935"/>
    <mergeCell ref="A936:K936"/>
    <mergeCell ref="A937:K937"/>
    <mergeCell ref="A945:K945"/>
    <mergeCell ref="A939:K939"/>
    <mergeCell ref="A940:K940"/>
    <mergeCell ref="A941:K941"/>
    <mergeCell ref="A942:K942"/>
    <mergeCell ref="A943:K943"/>
    <mergeCell ref="A944:K944"/>
  </mergeCells>
  <pageMargins left="0" right="0" top="0" bottom="0" header="0.31496062992125984" footer="0.31496062992125984"/>
  <pageSetup paperSize="9" scale="5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958"/>
  <sheetViews>
    <sheetView tabSelected="1" topLeftCell="A34" workbookViewId="0">
      <selection activeCell="B80" sqref="B80"/>
    </sheetView>
  </sheetViews>
  <sheetFormatPr defaultRowHeight="15" x14ac:dyDescent="0.25"/>
  <cols>
    <col min="1" max="1" width="37.140625" style="174" customWidth="1"/>
    <col min="2" max="2" width="28.28515625" style="174" customWidth="1"/>
    <col min="3" max="3" width="10.7109375" style="174" customWidth="1"/>
    <col min="4" max="8" width="9.140625" style="174"/>
    <col min="9" max="9" width="16.42578125" style="174" customWidth="1"/>
    <col min="10" max="10" width="10.5703125" style="174" customWidth="1"/>
    <col min="11" max="11" width="17.7109375" style="391" customWidth="1"/>
    <col min="12" max="16384" width="9.140625" style="174"/>
  </cols>
  <sheetData>
    <row r="1" spans="1:11" x14ac:dyDescent="0.25">
      <c r="A1" s="169" t="s">
        <v>0</v>
      </c>
      <c r="B1" s="169"/>
      <c r="C1" s="170"/>
      <c r="D1" s="171"/>
      <c r="E1" s="172"/>
      <c r="F1" s="173"/>
      <c r="G1" s="173"/>
      <c r="H1" s="173" t="s">
        <v>1</v>
      </c>
      <c r="I1" s="171"/>
      <c r="J1" s="171"/>
      <c r="K1" s="362"/>
    </row>
    <row r="2" spans="1:11" x14ac:dyDescent="0.25">
      <c r="A2" s="169" t="s">
        <v>2</v>
      </c>
      <c r="B2" s="169"/>
      <c r="C2" s="170"/>
      <c r="D2" s="171"/>
      <c r="E2" s="172"/>
      <c r="F2" s="173"/>
      <c r="G2" s="173"/>
      <c r="H2" s="175" t="s">
        <v>3</v>
      </c>
      <c r="I2" s="171"/>
      <c r="J2" s="171"/>
      <c r="K2" s="362"/>
    </row>
    <row r="3" spans="1:11" x14ac:dyDescent="0.25">
      <c r="A3" s="169" t="s">
        <v>4</v>
      </c>
      <c r="B3" s="169"/>
      <c r="C3" s="170"/>
      <c r="D3" s="171"/>
      <c r="E3" s="172"/>
      <c r="F3" s="173"/>
      <c r="G3" s="173"/>
      <c r="H3" s="173" t="s">
        <v>5</v>
      </c>
      <c r="I3" s="173"/>
      <c r="J3" s="173"/>
      <c r="K3" s="362"/>
    </row>
    <row r="4" spans="1:11" x14ac:dyDescent="0.25">
      <c r="A4" s="169"/>
      <c r="B4" s="169"/>
      <c r="C4" s="170"/>
      <c r="D4" s="171"/>
      <c r="E4" s="172"/>
      <c r="F4" s="173"/>
      <c r="G4" s="173"/>
      <c r="H4" s="173"/>
      <c r="I4" s="173"/>
      <c r="J4" s="173"/>
      <c r="K4" s="362"/>
    </row>
    <row r="5" spans="1:11" ht="15.75" x14ac:dyDescent="0.25">
      <c r="A5" s="83"/>
      <c r="B5" s="83"/>
      <c r="C5" s="176" t="s">
        <v>6</v>
      </c>
      <c r="D5" s="176"/>
      <c r="E5" s="176"/>
      <c r="F5" s="176"/>
      <c r="G5" s="176"/>
      <c r="H5" s="176"/>
      <c r="I5" s="176"/>
      <c r="J5" s="85"/>
      <c r="K5" s="362"/>
    </row>
    <row r="6" spans="1:11" ht="15.75" x14ac:dyDescent="0.25">
      <c r="A6" s="83"/>
      <c r="B6" s="83"/>
      <c r="C6" s="177" t="s">
        <v>7</v>
      </c>
      <c r="D6" s="177"/>
      <c r="E6" s="177"/>
      <c r="F6" s="177"/>
      <c r="G6" s="177"/>
      <c r="H6" s="177"/>
      <c r="I6" s="177"/>
      <c r="J6" s="85"/>
      <c r="K6" s="362"/>
    </row>
    <row r="7" spans="1:11" ht="15.75" x14ac:dyDescent="0.25">
      <c r="A7" s="53"/>
      <c r="B7" s="53"/>
      <c r="C7" s="16" t="s">
        <v>8</v>
      </c>
      <c r="D7" s="16"/>
      <c r="E7" s="16"/>
      <c r="F7" s="16"/>
      <c r="G7" s="177"/>
      <c r="H7" s="177"/>
      <c r="I7" s="177"/>
      <c r="J7" s="85"/>
      <c r="K7" s="362"/>
    </row>
    <row r="8" spans="1:11" ht="15.75" x14ac:dyDescent="0.25">
      <c r="A8" s="53"/>
      <c r="B8" s="53"/>
      <c r="C8" s="53"/>
      <c r="D8" s="85"/>
      <c r="E8" s="178" t="s">
        <v>9</v>
      </c>
      <c r="F8" s="178"/>
      <c r="G8" s="178"/>
      <c r="H8" s="85"/>
      <c r="I8" s="85"/>
      <c r="J8" s="85"/>
      <c r="K8" s="362"/>
    </row>
    <row r="9" spans="1:11" ht="16.5" thickBot="1" x14ac:dyDescent="0.3">
      <c r="A9" s="81" t="s">
        <v>10</v>
      </c>
      <c r="B9" s="48"/>
      <c r="C9" s="48"/>
      <c r="D9" s="91"/>
      <c r="E9" s="92"/>
      <c r="F9" s="92"/>
      <c r="G9" s="92"/>
      <c r="H9" s="92"/>
      <c r="I9" s="92"/>
      <c r="J9" s="92"/>
      <c r="K9" s="362"/>
    </row>
    <row r="10" spans="1:11" ht="38.25" customHeight="1" x14ac:dyDescent="0.25">
      <c r="A10" s="30" t="s">
        <v>11</v>
      </c>
      <c r="B10" s="31"/>
      <c r="C10" s="32" t="s">
        <v>12</v>
      </c>
      <c r="D10" s="33" t="s">
        <v>13</v>
      </c>
      <c r="E10" s="21" t="s">
        <v>13</v>
      </c>
      <c r="F10" s="548" t="s">
        <v>14</v>
      </c>
      <c r="G10" s="549"/>
      <c r="H10" s="550"/>
      <c r="I10" s="33" t="s">
        <v>15</v>
      </c>
      <c r="J10" s="34" t="s">
        <v>16</v>
      </c>
      <c r="K10" s="363" t="s">
        <v>17</v>
      </c>
    </row>
    <row r="11" spans="1:11" ht="18.75" customHeight="1" thickBot="1" x14ac:dyDescent="0.3">
      <c r="A11" s="35" t="s">
        <v>18</v>
      </c>
      <c r="B11" s="25"/>
      <c r="C11" s="7" t="s">
        <v>19</v>
      </c>
      <c r="D11" s="4" t="s">
        <v>20</v>
      </c>
      <c r="E11" s="5" t="s">
        <v>20</v>
      </c>
      <c r="F11" s="36"/>
      <c r="G11" s="37"/>
      <c r="H11" s="6"/>
      <c r="I11" s="4" t="s">
        <v>21</v>
      </c>
      <c r="J11" s="38"/>
      <c r="K11" s="361"/>
    </row>
    <row r="12" spans="1:11" ht="16.5" thickBot="1" x14ac:dyDescent="0.3">
      <c r="A12" s="39"/>
      <c r="B12" s="40"/>
      <c r="C12" s="41"/>
      <c r="D12" s="42" t="s">
        <v>22</v>
      </c>
      <c r="E12" s="42" t="s">
        <v>23</v>
      </c>
      <c r="F12" s="42" t="s">
        <v>24</v>
      </c>
      <c r="G12" s="42" t="s">
        <v>25</v>
      </c>
      <c r="H12" s="43" t="s">
        <v>26</v>
      </c>
      <c r="I12" s="43" t="s">
        <v>27</v>
      </c>
      <c r="J12" s="43" t="s">
        <v>28</v>
      </c>
      <c r="K12" s="364"/>
    </row>
    <row r="13" spans="1:11" ht="15.75" x14ac:dyDescent="0.25">
      <c r="A13" s="30"/>
      <c r="B13" s="44" t="s">
        <v>29</v>
      </c>
      <c r="C13" s="24"/>
      <c r="D13" s="4"/>
      <c r="E13" s="45"/>
      <c r="F13" s="46"/>
      <c r="G13" s="46"/>
      <c r="H13" s="47"/>
      <c r="I13" s="38"/>
      <c r="J13" s="38"/>
      <c r="K13" s="361"/>
    </row>
    <row r="14" spans="1:11" ht="31.5" x14ac:dyDescent="0.25">
      <c r="A14" s="2" t="s">
        <v>30</v>
      </c>
      <c r="B14" s="9"/>
      <c r="C14" s="20" t="s">
        <v>106</v>
      </c>
      <c r="D14" s="4"/>
      <c r="E14" s="5"/>
      <c r="F14" s="4">
        <v>5.35</v>
      </c>
      <c r="G14" s="5">
        <v>5.41</v>
      </c>
      <c r="H14" s="5">
        <v>38.57</v>
      </c>
      <c r="I14" s="4">
        <v>225</v>
      </c>
      <c r="J14" s="4">
        <v>0.86</v>
      </c>
      <c r="K14" s="361" t="s">
        <v>31</v>
      </c>
    </row>
    <row r="15" spans="1:11" ht="15.75" x14ac:dyDescent="0.25">
      <c r="A15" s="2"/>
      <c r="B15" s="9" t="s">
        <v>32</v>
      </c>
      <c r="C15" s="20"/>
      <c r="D15" s="4">
        <v>13.5</v>
      </c>
      <c r="E15" s="5">
        <v>13.5</v>
      </c>
      <c r="F15" s="5"/>
      <c r="G15" s="5"/>
      <c r="H15" s="5"/>
      <c r="I15" s="4"/>
      <c r="J15" s="4"/>
      <c r="K15" s="361"/>
    </row>
    <row r="16" spans="1:11" ht="15.75" x14ac:dyDescent="0.25">
      <c r="A16" s="2"/>
      <c r="B16" s="9" t="s">
        <v>33</v>
      </c>
      <c r="C16" s="20"/>
      <c r="D16" s="4">
        <v>10</v>
      </c>
      <c r="E16" s="5">
        <v>10</v>
      </c>
      <c r="F16" s="5"/>
      <c r="G16" s="6"/>
      <c r="H16" s="5"/>
      <c r="I16" s="6"/>
      <c r="J16" s="4"/>
      <c r="K16" s="361"/>
    </row>
    <row r="17" spans="1:11" ht="15.75" x14ac:dyDescent="0.25">
      <c r="A17" s="2"/>
      <c r="B17" s="9" t="s">
        <v>34</v>
      </c>
      <c r="C17" s="20"/>
      <c r="D17" s="4">
        <v>90</v>
      </c>
      <c r="E17" s="5">
        <v>90</v>
      </c>
      <c r="F17" s="5"/>
      <c r="G17" s="6"/>
      <c r="H17" s="5"/>
      <c r="I17" s="6"/>
      <c r="J17" s="4"/>
      <c r="K17" s="361"/>
    </row>
    <row r="18" spans="1:11" ht="15.75" x14ac:dyDescent="0.25">
      <c r="A18" s="2"/>
      <c r="B18" s="9" t="s">
        <v>35</v>
      </c>
      <c r="C18" s="20"/>
      <c r="D18" s="4">
        <v>68</v>
      </c>
      <c r="E18" s="5">
        <v>68</v>
      </c>
      <c r="F18" s="5"/>
      <c r="G18" s="6"/>
      <c r="H18" s="5"/>
      <c r="I18" s="6"/>
      <c r="J18" s="4"/>
      <c r="K18" s="361"/>
    </row>
    <row r="19" spans="1:11" ht="15.75" x14ac:dyDescent="0.25">
      <c r="A19" s="2"/>
      <c r="B19" s="9" t="s">
        <v>36</v>
      </c>
      <c r="C19" s="20"/>
      <c r="D19" s="4">
        <v>2.5</v>
      </c>
      <c r="E19" s="5">
        <v>2.5</v>
      </c>
      <c r="F19" s="5"/>
      <c r="G19" s="6"/>
      <c r="H19" s="5"/>
      <c r="I19" s="6"/>
      <c r="J19" s="4"/>
      <c r="K19" s="361"/>
    </row>
    <row r="20" spans="1:11" ht="15.75" x14ac:dyDescent="0.25">
      <c r="A20" s="2"/>
      <c r="B20" s="48" t="s">
        <v>37</v>
      </c>
      <c r="C20" s="20"/>
      <c r="D20" s="4">
        <v>0.5</v>
      </c>
      <c r="E20" s="5">
        <v>0.5</v>
      </c>
      <c r="F20" s="5"/>
      <c r="G20" s="6"/>
      <c r="H20" s="5"/>
      <c r="I20" s="6"/>
      <c r="J20" s="4"/>
      <c r="K20" s="361"/>
    </row>
    <row r="21" spans="1:11" ht="15.75" x14ac:dyDescent="0.25">
      <c r="A21" s="2"/>
      <c r="B21" s="9" t="s">
        <v>38</v>
      </c>
      <c r="C21" s="20"/>
      <c r="D21" s="7">
        <v>3</v>
      </c>
      <c r="E21" s="20">
        <v>3</v>
      </c>
      <c r="F21" s="5"/>
      <c r="G21" s="6"/>
      <c r="H21" s="5"/>
      <c r="I21" s="6"/>
      <c r="J21" s="4"/>
      <c r="K21" s="361"/>
    </row>
    <row r="22" spans="1:11" ht="15.75" x14ac:dyDescent="0.25">
      <c r="A22" s="2" t="s">
        <v>39</v>
      </c>
      <c r="B22" s="9"/>
      <c r="C22" s="20" t="s">
        <v>40</v>
      </c>
      <c r="D22" s="46"/>
      <c r="E22" s="46"/>
      <c r="F22" s="4">
        <v>2.8522522522522524</v>
      </c>
      <c r="G22" s="5">
        <v>2.4126126126126128</v>
      </c>
      <c r="H22" s="5">
        <v>5.9868026394721046</v>
      </c>
      <c r="I22" s="4">
        <v>42.673951696147256</v>
      </c>
      <c r="J22" s="4">
        <v>1.17</v>
      </c>
      <c r="K22" s="361" t="s">
        <v>41</v>
      </c>
    </row>
    <row r="23" spans="1:11" ht="15.75" x14ac:dyDescent="0.25">
      <c r="A23" s="2"/>
      <c r="B23" s="9" t="s">
        <v>42</v>
      </c>
      <c r="C23" s="20"/>
      <c r="D23" s="5">
        <v>2.5</v>
      </c>
      <c r="E23" s="5">
        <v>2.5</v>
      </c>
      <c r="F23" s="4"/>
      <c r="G23" s="4"/>
      <c r="H23" s="4"/>
      <c r="I23" s="4"/>
      <c r="J23" s="4"/>
      <c r="K23" s="361"/>
    </row>
    <row r="24" spans="1:11" ht="15.75" x14ac:dyDescent="0.25">
      <c r="A24" s="2"/>
      <c r="B24" s="9" t="s">
        <v>36</v>
      </c>
      <c r="C24" s="20"/>
      <c r="D24" s="5">
        <v>6</v>
      </c>
      <c r="E24" s="5">
        <v>6</v>
      </c>
      <c r="F24" s="4"/>
      <c r="G24" s="5"/>
      <c r="H24" s="5"/>
      <c r="I24" s="4"/>
      <c r="J24" s="4"/>
      <c r="K24" s="361"/>
    </row>
    <row r="25" spans="1:11" ht="15.75" x14ac:dyDescent="0.25">
      <c r="A25" s="7"/>
      <c r="B25" s="9" t="s">
        <v>34</v>
      </c>
      <c r="C25" s="20"/>
      <c r="D25" s="5">
        <v>90</v>
      </c>
      <c r="E25" s="5">
        <v>90</v>
      </c>
      <c r="F25" s="4"/>
      <c r="G25" s="5"/>
      <c r="H25" s="5"/>
      <c r="I25" s="4"/>
      <c r="J25" s="4"/>
      <c r="K25" s="361"/>
    </row>
    <row r="26" spans="1:11" ht="15.75" x14ac:dyDescent="0.25">
      <c r="A26" s="7"/>
      <c r="B26" s="9" t="s">
        <v>35</v>
      </c>
      <c r="C26" s="20"/>
      <c r="D26" s="5">
        <v>108</v>
      </c>
      <c r="E26" s="5">
        <v>108</v>
      </c>
      <c r="F26" s="4"/>
      <c r="G26" s="5"/>
      <c r="H26" s="5"/>
      <c r="I26" s="4"/>
      <c r="J26" s="4"/>
      <c r="K26" s="361"/>
    </row>
    <row r="27" spans="1:11" ht="15.75" x14ac:dyDescent="0.25">
      <c r="A27" s="2" t="s">
        <v>43</v>
      </c>
      <c r="B27" s="9"/>
      <c r="C27" s="20" t="s">
        <v>44</v>
      </c>
      <c r="D27" s="38"/>
      <c r="E27" s="46"/>
      <c r="F27" s="4">
        <v>2.29</v>
      </c>
      <c r="G27" s="5">
        <v>4.5</v>
      </c>
      <c r="H27" s="6">
        <v>15.489999999999997</v>
      </c>
      <c r="I27" s="4">
        <v>111.59999999999998</v>
      </c>
      <c r="J27" s="4"/>
      <c r="K27" s="361" t="s">
        <v>45</v>
      </c>
    </row>
    <row r="28" spans="1:11" ht="15.75" x14ac:dyDescent="0.25">
      <c r="A28" s="2"/>
      <c r="B28" s="9" t="s">
        <v>46</v>
      </c>
      <c r="C28" s="20"/>
      <c r="D28" s="4">
        <v>30</v>
      </c>
      <c r="E28" s="5">
        <v>30</v>
      </c>
      <c r="F28" s="4"/>
      <c r="G28" s="5"/>
      <c r="H28" s="5"/>
      <c r="I28" s="4"/>
      <c r="J28" s="4"/>
      <c r="K28" s="361"/>
    </row>
    <row r="29" spans="1:11" ht="16.5" thickBot="1" x14ac:dyDescent="0.3">
      <c r="A29" s="2"/>
      <c r="B29" s="9" t="s">
        <v>38</v>
      </c>
      <c r="C29" s="20"/>
      <c r="D29" s="4">
        <v>5</v>
      </c>
      <c r="E29" s="5">
        <v>5</v>
      </c>
      <c r="F29" s="4" t="s">
        <v>9</v>
      </c>
      <c r="G29" s="5"/>
      <c r="H29" s="5"/>
      <c r="I29" s="4"/>
      <c r="J29" s="4"/>
      <c r="K29" s="361"/>
    </row>
    <row r="30" spans="1:11" ht="16.5" thickBot="1" x14ac:dyDescent="0.3">
      <c r="A30" s="49" t="s">
        <v>47</v>
      </c>
      <c r="B30" s="50"/>
      <c r="C30" s="51">
        <v>406</v>
      </c>
      <c r="D30" s="26"/>
      <c r="E30" s="23"/>
      <c r="F30" s="10">
        <f>SUM(F13:F29)</f>
        <v>10.492252252252253</v>
      </c>
      <c r="G30" s="10">
        <f t="shared" ref="G30:J30" si="0">SUM(G13:G29)</f>
        <v>12.322612612612613</v>
      </c>
      <c r="H30" s="10">
        <f t="shared" si="0"/>
        <v>60.046802639472098</v>
      </c>
      <c r="I30" s="10">
        <f t="shared" si="0"/>
        <v>379.27395169614721</v>
      </c>
      <c r="J30" s="10">
        <f t="shared" si="0"/>
        <v>2.0299999999999998</v>
      </c>
      <c r="K30" s="365"/>
    </row>
    <row r="31" spans="1:11" ht="15.75" x14ac:dyDescent="0.25">
      <c r="A31" s="30"/>
      <c r="B31" s="52" t="s">
        <v>48</v>
      </c>
      <c r="C31" s="20"/>
      <c r="D31" s="4"/>
      <c r="E31" s="5"/>
      <c r="F31" s="5"/>
      <c r="G31" s="5"/>
      <c r="H31" s="5"/>
      <c r="I31" s="4"/>
      <c r="J31" s="4"/>
      <c r="K31" s="361"/>
    </row>
    <row r="32" spans="1:11" ht="16.5" thickBot="1" x14ac:dyDescent="0.3">
      <c r="A32" s="2" t="s">
        <v>49</v>
      </c>
      <c r="B32" s="53"/>
      <c r="C32" s="15">
        <v>100</v>
      </c>
      <c r="D32" s="16">
        <v>100</v>
      </c>
      <c r="E32" s="15">
        <v>100</v>
      </c>
      <c r="F32" s="17">
        <v>0.4</v>
      </c>
      <c r="G32" s="18">
        <v>0.4</v>
      </c>
      <c r="H32" s="19">
        <v>9.8000000000000007</v>
      </c>
      <c r="I32" s="18">
        <v>47</v>
      </c>
      <c r="J32" s="19">
        <v>10</v>
      </c>
      <c r="K32" s="361" t="s">
        <v>50</v>
      </c>
    </row>
    <row r="33" spans="1:11" ht="16.5" thickBot="1" x14ac:dyDescent="0.3">
      <c r="A33" s="49" t="s">
        <v>47</v>
      </c>
      <c r="B33" s="50"/>
      <c r="C33" s="51">
        <v>100</v>
      </c>
      <c r="D33" s="26"/>
      <c r="E33" s="54"/>
      <c r="F33" s="10">
        <f>F32</f>
        <v>0.4</v>
      </c>
      <c r="G33" s="10">
        <f>G32</f>
        <v>0.4</v>
      </c>
      <c r="H33" s="10">
        <f>H32</f>
        <v>9.8000000000000007</v>
      </c>
      <c r="I33" s="10">
        <f>I32</f>
        <v>47</v>
      </c>
      <c r="J33" s="10">
        <f>J32</f>
        <v>10</v>
      </c>
      <c r="K33" s="365"/>
    </row>
    <row r="34" spans="1:11" ht="15.75" x14ac:dyDescent="0.25">
      <c r="A34" s="55"/>
      <c r="B34" s="56" t="s">
        <v>51</v>
      </c>
      <c r="C34" s="57"/>
      <c r="D34" s="21"/>
      <c r="E34" s="47"/>
      <c r="F34" s="58"/>
      <c r="G34" s="59"/>
      <c r="H34" s="59"/>
      <c r="I34" s="58"/>
      <c r="J34" s="59"/>
      <c r="K34" s="361"/>
    </row>
    <row r="35" spans="1:11" s="403" customFormat="1" ht="33" customHeight="1" x14ac:dyDescent="0.25">
      <c r="A35" s="407" t="s">
        <v>525</v>
      </c>
      <c r="B35" s="454"/>
      <c r="C35" s="408">
        <v>50</v>
      </c>
      <c r="D35" s="409"/>
      <c r="E35" s="410"/>
      <c r="F35" s="450">
        <v>1.01</v>
      </c>
      <c r="G35" s="452">
        <v>0.05</v>
      </c>
      <c r="H35" s="450">
        <v>10.28</v>
      </c>
      <c r="I35" s="451">
        <v>45.6</v>
      </c>
      <c r="J35" s="409"/>
      <c r="K35" s="457" t="s">
        <v>376</v>
      </c>
    </row>
    <row r="36" spans="1:11" s="403" customFormat="1" ht="19.5" customHeight="1" x14ac:dyDescent="0.25">
      <c r="A36" s="407"/>
      <c r="B36" s="454" t="s">
        <v>52</v>
      </c>
      <c r="C36" s="408"/>
      <c r="D36" s="409">
        <v>50</v>
      </c>
      <c r="E36" s="410">
        <v>40</v>
      </c>
      <c r="F36" s="450"/>
      <c r="G36" s="452"/>
      <c r="H36" s="458"/>
      <c r="I36" s="459"/>
      <c r="J36" s="409"/>
      <c r="K36" s="460"/>
    </row>
    <row r="37" spans="1:11" s="403" customFormat="1" ht="19.5" customHeight="1" x14ac:dyDescent="0.25">
      <c r="A37" s="407"/>
      <c r="B37" s="454" t="s">
        <v>122</v>
      </c>
      <c r="C37" s="408"/>
      <c r="D37" s="409">
        <v>9.6</v>
      </c>
      <c r="E37" s="410">
        <v>8</v>
      </c>
      <c r="F37" s="450"/>
      <c r="G37" s="452"/>
      <c r="H37" s="458"/>
      <c r="I37" s="459"/>
      <c r="J37" s="409"/>
      <c r="K37" s="460"/>
    </row>
    <row r="38" spans="1:11" s="403" customFormat="1" ht="19.5" customHeight="1" x14ac:dyDescent="0.25">
      <c r="A38" s="407"/>
      <c r="B38" s="454" t="s">
        <v>230</v>
      </c>
      <c r="C38" s="408"/>
      <c r="D38" s="409">
        <v>7</v>
      </c>
      <c r="E38" s="410">
        <v>7</v>
      </c>
      <c r="F38" s="450"/>
      <c r="G38" s="452"/>
      <c r="H38" s="458"/>
      <c r="I38" s="459"/>
      <c r="J38" s="409"/>
      <c r="K38" s="460"/>
    </row>
    <row r="39" spans="1:11" s="403" customFormat="1" ht="19.5" customHeight="1" x14ac:dyDescent="0.25">
      <c r="A39" s="407"/>
      <c r="B39" s="454" t="s">
        <v>73</v>
      </c>
      <c r="C39" s="408"/>
      <c r="D39" s="409">
        <v>2.5</v>
      </c>
      <c r="E39" s="410">
        <v>2.5</v>
      </c>
      <c r="F39" s="450"/>
      <c r="G39" s="452"/>
      <c r="H39" s="458"/>
      <c r="I39" s="459"/>
      <c r="J39" s="409"/>
      <c r="K39" s="460"/>
    </row>
    <row r="40" spans="1:11" s="403" customFormat="1" ht="19.5" customHeight="1" x14ac:dyDescent="0.25">
      <c r="A40" s="407"/>
      <c r="B40" s="454" t="s">
        <v>156</v>
      </c>
      <c r="C40" s="408"/>
      <c r="D40" s="409">
        <v>0.5</v>
      </c>
      <c r="E40" s="410">
        <v>0.5</v>
      </c>
      <c r="F40" s="450"/>
      <c r="G40" s="452"/>
      <c r="H40" s="458"/>
      <c r="I40" s="459"/>
      <c r="J40" s="409"/>
      <c r="K40" s="460"/>
    </row>
    <row r="41" spans="1:11" s="403" customFormat="1" ht="19.5" customHeight="1" x14ac:dyDescent="0.25">
      <c r="A41" s="407"/>
      <c r="B41" s="454" t="s">
        <v>37</v>
      </c>
      <c r="C41" s="408"/>
      <c r="D41" s="409">
        <v>0.5</v>
      </c>
      <c r="E41" s="410">
        <v>0.5</v>
      </c>
      <c r="F41" s="450"/>
      <c r="G41" s="452"/>
      <c r="H41" s="458"/>
      <c r="I41" s="459"/>
      <c r="J41" s="409"/>
      <c r="K41" s="460"/>
    </row>
    <row r="42" spans="1:11" ht="31.5" x14ac:dyDescent="0.25">
      <c r="A42" s="2" t="s">
        <v>54</v>
      </c>
      <c r="B42" s="9"/>
      <c r="C42" s="7" t="s">
        <v>55</v>
      </c>
      <c r="D42" s="5"/>
      <c r="E42" s="60"/>
      <c r="F42" s="6">
        <v>4.9270499999999995</v>
      </c>
      <c r="G42" s="5">
        <v>3.80145</v>
      </c>
      <c r="H42" s="5">
        <v>12.679349999999999</v>
      </c>
      <c r="I42" s="4">
        <v>114.55500000000001</v>
      </c>
      <c r="J42" s="5">
        <v>6.17</v>
      </c>
      <c r="K42" s="361" t="s">
        <v>56</v>
      </c>
    </row>
    <row r="43" spans="1:11" ht="31.5" x14ac:dyDescent="0.25">
      <c r="A43" s="2"/>
      <c r="B43" s="9" t="s">
        <v>57</v>
      </c>
      <c r="C43" s="61"/>
      <c r="D43" s="20">
        <v>17.850000000000001</v>
      </c>
      <c r="E43" s="25">
        <v>17.100000000000001</v>
      </c>
      <c r="F43" s="4"/>
      <c r="G43" s="5"/>
      <c r="H43" s="5"/>
      <c r="I43" s="4"/>
      <c r="J43" s="5"/>
      <c r="K43" s="361"/>
    </row>
    <row r="44" spans="1:11" ht="15.75" x14ac:dyDescent="0.25">
      <c r="A44" s="2"/>
      <c r="B44" s="9" t="s">
        <v>58</v>
      </c>
      <c r="C44" s="61"/>
      <c r="D44" s="20">
        <v>17.95</v>
      </c>
      <c r="E44" s="25">
        <v>17.100000000000001</v>
      </c>
      <c r="F44" s="4"/>
      <c r="G44" s="5"/>
      <c r="H44" s="5"/>
      <c r="I44" s="4"/>
      <c r="J44" s="5"/>
      <c r="K44" s="361"/>
    </row>
    <row r="45" spans="1:11" ht="15.75" x14ac:dyDescent="0.25">
      <c r="A45" s="2"/>
      <c r="B45" s="9" t="s">
        <v>59</v>
      </c>
      <c r="C45" s="61"/>
      <c r="D45" s="20">
        <v>1.79</v>
      </c>
      <c r="E45" s="25">
        <v>1.5</v>
      </c>
      <c r="F45" s="4"/>
      <c r="G45" s="5"/>
      <c r="H45" s="5"/>
      <c r="I45" s="4"/>
      <c r="J45" s="5"/>
      <c r="K45" s="361"/>
    </row>
    <row r="46" spans="1:11" ht="15.75" x14ac:dyDescent="0.25">
      <c r="A46" s="2"/>
      <c r="B46" s="9" t="s">
        <v>60</v>
      </c>
      <c r="C46" s="61"/>
      <c r="D46" s="20">
        <v>1.44</v>
      </c>
      <c r="E46" s="25">
        <v>1.2</v>
      </c>
      <c r="F46" s="4"/>
      <c r="G46" s="5"/>
      <c r="H46" s="5"/>
      <c r="I46" s="4"/>
      <c r="J46" s="5"/>
      <c r="K46" s="361"/>
    </row>
    <row r="47" spans="1:11" ht="15.75" x14ac:dyDescent="0.25">
      <c r="A47" s="2"/>
      <c r="B47" s="9" t="s">
        <v>61</v>
      </c>
      <c r="C47" s="61"/>
      <c r="D47" s="20">
        <v>1.5</v>
      </c>
      <c r="E47" s="25">
        <v>1.5</v>
      </c>
      <c r="F47" s="4"/>
      <c r="G47" s="5"/>
      <c r="H47" s="5"/>
      <c r="I47" s="4"/>
      <c r="J47" s="5"/>
      <c r="K47" s="361"/>
    </row>
    <row r="48" spans="1:11" ht="15.75" x14ac:dyDescent="0.25">
      <c r="A48" s="2"/>
      <c r="B48" s="48" t="s">
        <v>37</v>
      </c>
      <c r="C48" s="61"/>
      <c r="D48" s="20">
        <v>0.15</v>
      </c>
      <c r="E48" s="25">
        <v>0.15</v>
      </c>
      <c r="F48" s="4"/>
      <c r="G48" s="5"/>
      <c r="H48" s="5"/>
      <c r="I48" s="4"/>
      <c r="J48" s="5"/>
      <c r="K48" s="361"/>
    </row>
    <row r="49" spans="1:11" ht="15.75" x14ac:dyDescent="0.25">
      <c r="A49" s="2"/>
      <c r="B49" s="9" t="s">
        <v>62</v>
      </c>
      <c r="C49" s="61"/>
      <c r="D49" s="62"/>
      <c r="E49" s="25">
        <v>21.5</v>
      </c>
      <c r="F49" s="4"/>
      <c r="G49" s="5"/>
      <c r="H49" s="5"/>
      <c r="I49" s="4"/>
      <c r="J49" s="5"/>
      <c r="K49" s="361"/>
    </row>
    <row r="50" spans="1:11" ht="15.75" x14ac:dyDescent="0.25">
      <c r="A50" s="2"/>
      <c r="B50" s="9" t="s">
        <v>63</v>
      </c>
      <c r="C50" s="61"/>
      <c r="D50" s="62"/>
      <c r="E50" s="63">
        <v>15</v>
      </c>
      <c r="F50" s="6"/>
      <c r="G50" s="5"/>
      <c r="H50" s="5"/>
      <c r="I50" s="4"/>
      <c r="J50" s="5"/>
      <c r="K50" s="361"/>
    </row>
    <row r="51" spans="1:11" ht="15.75" x14ac:dyDescent="0.25">
      <c r="A51" s="2"/>
      <c r="B51" s="9" t="s">
        <v>64</v>
      </c>
      <c r="C51" s="7"/>
      <c r="D51" s="5">
        <v>79.8</v>
      </c>
      <c r="E51" s="60">
        <v>60</v>
      </c>
      <c r="F51" s="6"/>
      <c r="G51" s="5"/>
      <c r="H51" s="5"/>
      <c r="I51" s="4"/>
      <c r="J51" s="5"/>
      <c r="K51" s="361"/>
    </row>
    <row r="52" spans="1:11" ht="15.75" x14ac:dyDescent="0.25">
      <c r="A52" s="2"/>
      <c r="B52" s="9" t="s">
        <v>65</v>
      </c>
      <c r="C52" s="7"/>
      <c r="D52" s="5">
        <v>10</v>
      </c>
      <c r="E52" s="60">
        <v>8</v>
      </c>
      <c r="F52" s="6"/>
      <c r="G52" s="5"/>
      <c r="H52" s="5"/>
      <c r="I52" s="4"/>
      <c r="J52" s="5"/>
      <c r="K52" s="361"/>
    </row>
    <row r="53" spans="1:11" ht="15.75" x14ac:dyDescent="0.25">
      <c r="A53" s="2"/>
      <c r="B53" s="9" t="s">
        <v>59</v>
      </c>
      <c r="C53" s="7"/>
      <c r="D53" s="5">
        <v>9.52</v>
      </c>
      <c r="E53" s="60">
        <v>8</v>
      </c>
      <c r="F53" s="6"/>
      <c r="G53" s="5"/>
      <c r="H53" s="5"/>
      <c r="I53" s="4"/>
      <c r="J53" s="5"/>
      <c r="K53" s="361"/>
    </row>
    <row r="54" spans="1:11" ht="15.75" x14ac:dyDescent="0.25">
      <c r="A54" s="2"/>
      <c r="B54" s="9" t="s">
        <v>66</v>
      </c>
      <c r="C54" s="7"/>
      <c r="D54" s="5">
        <v>8</v>
      </c>
      <c r="E54" s="60">
        <v>8</v>
      </c>
      <c r="F54" s="6"/>
      <c r="G54" s="5"/>
      <c r="H54" s="5"/>
      <c r="I54" s="4"/>
      <c r="J54" s="5"/>
      <c r="K54" s="361"/>
    </row>
    <row r="55" spans="1:11" ht="15.75" x14ac:dyDescent="0.25">
      <c r="A55" s="2"/>
      <c r="B55" s="9" t="s">
        <v>67</v>
      </c>
      <c r="C55" s="7"/>
      <c r="D55" s="5">
        <v>2</v>
      </c>
      <c r="E55" s="60">
        <v>2</v>
      </c>
      <c r="F55" s="6"/>
      <c r="G55" s="5"/>
      <c r="H55" s="5"/>
      <c r="I55" s="4"/>
      <c r="J55" s="5"/>
      <c r="K55" s="361"/>
    </row>
    <row r="56" spans="1:11" ht="15.75" x14ac:dyDescent="0.25">
      <c r="A56" s="2"/>
      <c r="B56" s="48" t="s">
        <v>37</v>
      </c>
      <c r="C56" s="7"/>
      <c r="D56" s="5">
        <v>0.7</v>
      </c>
      <c r="E56" s="60">
        <v>0.7</v>
      </c>
      <c r="F56" s="6"/>
      <c r="G56" s="5"/>
      <c r="H56" s="5"/>
      <c r="I56" s="4"/>
      <c r="J56" s="5"/>
      <c r="K56" s="361"/>
    </row>
    <row r="57" spans="1:11" ht="15.75" x14ac:dyDescent="0.25">
      <c r="A57" s="2"/>
      <c r="B57" s="9" t="s">
        <v>35</v>
      </c>
      <c r="C57" s="7"/>
      <c r="D57" s="5">
        <v>132</v>
      </c>
      <c r="E57" s="60">
        <v>132</v>
      </c>
      <c r="F57" s="6"/>
      <c r="G57" s="5"/>
      <c r="H57" s="5"/>
      <c r="I57" s="4"/>
      <c r="J57" s="5"/>
      <c r="K57" s="361"/>
    </row>
    <row r="58" spans="1:11" customFormat="1" ht="33.75" customHeight="1" x14ac:dyDescent="0.25">
      <c r="A58" s="256" t="s">
        <v>526</v>
      </c>
      <c r="B58" s="257"/>
      <c r="C58" s="258" t="s">
        <v>152</v>
      </c>
      <c r="D58" s="209"/>
      <c r="E58" s="210"/>
      <c r="F58" s="67">
        <v>10.16</v>
      </c>
      <c r="G58" s="68">
        <v>10.45</v>
      </c>
      <c r="H58" s="67">
        <v>21.01</v>
      </c>
      <c r="I58" s="68">
        <v>201.98</v>
      </c>
      <c r="J58" s="359">
        <v>0.65</v>
      </c>
      <c r="K58" s="180" t="s">
        <v>532</v>
      </c>
    </row>
    <row r="59" spans="1:11" customFormat="1" ht="26.25" customHeight="1" x14ac:dyDescent="0.25">
      <c r="A59" s="256"/>
      <c r="B59" s="216" t="s">
        <v>164</v>
      </c>
      <c r="C59" s="258"/>
      <c r="D59" s="261">
        <v>91</v>
      </c>
      <c r="E59" s="258">
        <v>72</v>
      </c>
      <c r="F59" s="209"/>
      <c r="G59" s="210"/>
      <c r="H59" s="209"/>
      <c r="I59" s="210"/>
      <c r="J59" s="260"/>
      <c r="K59" s="180"/>
    </row>
    <row r="60" spans="1:11" customFormat="1" ht="33.75" customHeight="1" x14ac:dyDescent="0.25">
      <c r="A60" s="256"/>
      <c r="B60" s="257" t="s">
        <v>57</v>
      </c>
      <c r="C60" s="258"/>
      <c r="D60" s="261">
        <v>47</v>
      </c>
      <c r="E60" s="258">
        <v>45</v>
      </c>
      <c r="F60" s="209"/>
      <c r="G60" s="210"/>
      <c r="H60" s="209"/>
      <c r="I60" s="210"/>
      <c r="J60" s="260"/>
      <c r="K60" s="180"/>
    </row>
    <row r="61" spans="1:11" customFormat="1" ht="19.5" customHeight="1" x14ac:dyDescent="0.25">
      <c r="A61" s="256"/>
      <c r="B61" s="257" t="s">
        <v>58</v>
      </c>
      <c r="C61" s="258"/>
      <c r="D61" s="261">
        <v>45</v>
      </c>
      <c r="E61" s="258">
        <v>45</v>
      </c>
      <c r="F61" s="209"/>
      <c r="G61" s="210"/>
      <c r="H61" s="209"/>
      <c r="I61" s="210"/>
      <c r="J61" s="260"/>
      <c r="K61" s="179"/>
    </row>
    <row r="62" spans="1:11" customFormat="1" ht="19.5" customHeight="1" x14ac:dyDescent="0.25">
      <c r="A62" s="256"/>
      <c r="B62" s="257" t="s">
        <v>528</v>
      </c>
      <c r="C62" s="258"/>
      <c r="D62" s="261">
        <v>6</v>
      </c>
      <c r="E62" s="258">
        <v>6</v>
      </c>
      <c r="F62" s="209"/>
      <c r="G62" s="210"/>
      <c r="H62" s="262"/>
      <c r="I62" s="263"/>
      <c r="J62" s="264"/>
      <c r="K62" s="357"/>
    </row>
    <row r="63" spans="1:11" customFormat="1" ht="19.5" customHeight="1" x14ac:dyDescent="0.25">
      <c r="A63" s="256"/>
      <c r="B63" s="257" t="s">
        <v>529</v>
      </c>
      <c r="C63" s="258"/>
      <c r="D63" s="261"/>
      <c r="E63" s="258">
        <v>17</v>
      </c>
      <c r="F63" s="209"/>
      <c r="G63" s="210"/>
      <c r="H63" s="209"/>
      <c r="I63" s="210"/>
      <c r="J63" s="260"/>
      <c r="K63" s="179"/>
    </row>
    <row r="64" spans="1:11" customFormat="1" ht="19.5" customHeight="1" x14ac:dyDescent="0.25">
      <c r="A64" s="256"/>
      <c r="B64" s="257" t="s">
        <v>347</v>
      </c>
      <c r="C64" s="258"/>
      <c r="D64" s="261">
        <v>12</v>
      </c>
      <c r="E64" s="258">
        <v>10</v>
      </c>
      <c r="F64" s="209"/>
      <c r="G64" s="210"/>
      <c r="H64" s="209"/>
      <c r="I64" s="210"/>
      <c r="J64" s="260"/>
      <c r="K64" s="179"/>
    </row>
    <row r="65" spans="1:11" customFormat="1" ht="19.5" customHeight="1" x14ac:dyDescent="0.25">
      <c r="A65" s="257"/>
      <c r="B65" s="265" t="s">
        <v>73</v>
      </c>
      <c r="C65" s="258"/>
      <c r="D65" s="261">
        <v>3</v>
      </c>
      <c r="E65" s="258">
        <v>3</v>
      </c>
      <c r="F65" s="209"/>
      <c r="G65" s="210"/>
      <c r="H65" s="209"/>
      <c r="I65" s="210"/>
      <c r="J65" s="260"/>
      <c r="K65" s="179"/>
    </row>
    <row r="66" spans="1:11" customFormat="1" ht="19.5" customHeight="1" x14ac:dyDescent="0.25">
      <c r="A66" s="257"/>
      <c r="B66" s="257" t="s">
        <v>530</v>
      </c>
      <c r="C66" s="258"/>
      <c r="D66" s="261"/>
      <c r="E66" s="258">
        <v>10</v>
      </c>
      <c r="F66" s="209"/>
      <c r="G66" s="210"/>
      <c r="H66" s="209"/>
      <c r="I66" s="210"/>
      <c r="J66" s="260"/>
      <c r="K66" s="179"/>
    </row>
    <row r="67" spans="1:11" customFormat="1" ht="19.5" customHeight="1" x14ac:dyDescent="0.25">
      <c r="A67" s="257"/>
      <c r="B67" s="257" t="s">
        <v>208</v>
      </c>
      <c r="C67" s="258"/>
      <c r="D67" s="261">
        <v>6</v>
      </c>
      <c r="E67" s="258">
        <v>5</v>
      </c>
      <c r="F67" s="209"/>
      <c r="G67" s="210"/>
      <c r="H67" s="209"/>
      <c r="I67" s="210"/>
      <c r="J67" s="260"/>
      <c r="K67" s="179"/>
    </row>
    <row r="68" spans="1:11" customFormat="1" ht="19.5" customHeight="1" x14ac:dyDescent="0.25">
      <c r="A68" s="257"/>
      <c r="B68" s="257" t="s">
        <v>220</v>
      </c>
      <c r="C68" s="258"/>
      <c r="D68" s="261">
        <v>0.6</v>
      </c>
      <c r="E68" s="258">
        <v>0.6</v>
      </c>
      <c r="F68" s="209"/>
      <c r="G68" s="210"/>
      <c r="H68" s="209"/>
      <c r="I68" s="210"/>
      <c r="J68" s="260"/>
      <c r="K68" s="179"/>
    </row>
    <row r="69" spans="1:11" customFormat="1" ht="19.5" customHeight="1" x14ac:dyDescent="0.25">
      <c r="A69" s="257"/>
      <c r="B69" s="257" t="s">
        <v>72</v>
      </c>
      <c r="C69" s="258"/>
      <c r="D69" s="261"/>
      <c r="E69" s="258">
        <v>139</v>
      </c>
      <c r="F69" s="209"/>
      <c r="G69" s="210"/>
      <c r="H69" s="209"/>
      <c r="I69" s="210"/>
      <c r="J69" s="260"/>
      <c r="K69" s="179"/>
    </row>
    <row r="70" spans="1:11" customFormat="1" ht="19.5" customHeight="1" x14ac:dyDescent="0.25">
      <c r="A70" s="256"/>
      <c r="B70" s="257" t="s">
        <v>73</v>
      </c>
      <c r="C70" s="258"/>
      <c r="D70" s="266">
        <v>1</v>
      </c>
      <c r="E70" s="210">
        <v>1</v>
      </c>
      <c r="F70" s="209"/>
      <c r="G70" s="210"/>
      <c r="H70" s="262"/>
      <c r="I70" s="210"/>
      <c r="J70" s="260"/>
      <c r="K70" s="179"/>
    </row>
    <row r="71" spans="1:11" customFormat="1" ht="19.5" customHeight="1" x14ac:dyDescent="0.25">
      <c r="A71" s="256" t="s">
        <v>531</v>
      </c>
      <c r="B71" s="257"/>
      <c r="C71" s="258"/>
      <c r="D71" s="266"/>
      <c r="E71" s="210"/>
      <c r="F71" s="209"/>
      <c r="G71" s="210"/>
      <c r="H71" s="262"/>
      <c r="I71" s="210"/>
      <c r="J71" s="260"/>
      <c r="K71" s="179"/>
    </row>
    <row r="72" spans="1:11" customFormat="1" ht="19.5" customHeight="1" x14ac:dyDescent="0.25">
      <c r="A72" s="256"/>
      <c r="B72" s="257" t="s">
        <v>147</v>
      </c>
      <c r="C72" s="258"/>
      <c r="D72" s="266">
        <v>2.25</v>
      </c>
      <c r="E72" s="210">
        <v>2.25</v>
      </c>
      <c r="F72" s="209"/>
      <c r="G72" s="210"/>
      <c r="H72" s="262"/>
      <c r="I72" s="210"/>
      <c r="J72" s="260"/>
      <c r="K72" s="179"/>
    </row>
    <row r="73" spans="1:11" customFormat="1" ht="19.5" customHeight="1" x14ac:dyDescent="0.25">
      <c r="A73" s="256"/>
      <c r="B73" s="257" t="s">
        <v>78</v>
      </c>
      <c r="C73" s="258"/>
      <c r="D73" s="266">
        <v>22.5</v>
      </c>
      <c r="E73" s="210">
        <v>22.5</v>
      </c>
      <c r="F73" s="209"/>
      <c r="G73" s="210"/>
      <c r="H73" s="262"/>
      <c r="I73" s="210"/>
      <c r="J73" s="260"/>
      <c r="K73" s="179"/>
    </row>
    <row r="74" spans="1:11" customFormat="1" ht="19.5" customHeight="1" x14ac:dyDescent="0.25">
      <c r="A74" s="256"/>
      <c r="B74" s="257" t="s">
        <v>182</v>
      </c>
      <c r="C74" s="258"/>
      <c r="D74" s="266">
        <v>7.5</v>
      </c>
      <c r="E74" s="210">
        <v>7.5</v>
      </c>
      <c r="F74" s="209"/>
      <c r="G74" s="210"/>
      <c r="H74" s="262"/>
      <c r="I74" s="210"/>
      <c r="J74" s="260"/>
      <c r="K74" s="179"/>
    </row>
    <row r="75" spans="1:11" customFormat="1" ht="19.5" customHeight="1" x14ac:dyDescent="0.25">
      <c r="A75" s="256"/>
      <c r="B75" s="257" t="s">
        <v>230</v>
      </c>
      <c r="C75" s="258"/>
      <c r="D75" s="266">
        <v>1.2</v>
      </c>
      <c r="E75" s="210">
        <v>1.2</v>
      </c>
      <c r="F75" s="209"/>
      <c r="G75" s="210"/>
      <c r="H75" s="262"/>
      <c r="I75" s="210"/>
      <c r="J75" s="260"/>
      <c r="K75" s="179"/>
    </row>
    <row r="76" spans="1:11" customFormat="1" ht="19.5" customHeight="1" x14ac:dyDescent="0.25">
      <c r="A76" s="256"/>
      <c r="B76" s="257" t="s">
        <v>220</v>
      </c>
      <c r="C76" s="258"/>
      <c r="D76" s="266">
        <v>0.3</v>
      </c>
      <c r="E76" s="210">
        <v>0.3</v>
      </c>
      <c r="F76" s="209"/>
      <c r="G76" s="210"/>
      <c r="H76" s="262"/>
      <c r="I76" s="210"/>
      <c r="J76" s="260"/>
      <c r="K76" s="179"/>
    </row>
    <row r="77" spans="1:11" ht="15.75" x14ac:dyDescent="0.25">
      <c r="A77" s="2" t="s">
        <v>75</v>
      </c>
      <c r="B77" s="9"/>
      <c r="C77" s="7">
        <v>180</v>
      </c>
      <c r="D77" s="5"/>
      <c r="E77" s="60"/>
      <c r="F77" s="4">
        <v>0.59532374100719432</v>
      </c>
      <c r="G77" s="5">
        <v>8.0935251798561161E-2</v>
      </c>
      <c r="H77" s="5">
        <v>20.805568345323742</v>
      </c>
      <c r="I77" s="6">
        <v>68.180000000000007</v>
      </c>
      <c r="J77" s="5">
        <v>0.65</v>
      </c>
      <c r="K77" s="361" t="s">
        <v>76</v>
      </c>
    </row>
    <row r="78" spans="1:11" ht="15.75" x14ac:dyDescent="0.25">
      <c r="A78" s="72"/>
      <c r="B78" s="9" t="s">
        <v>77</v>
      </c>
      <c r="C78" s="20"/>
      <c r="D78" s="6">
        <v>15.3</v>
      </c>
      <c r="E78" s="4">
        <v>15</v>
      </c>
      <c r="F78" s="4"/>
      <c r="G78" s="5"/>
      <c r="H78" s="6"/>
      <c r="I78" s="360"/>
      <c r="J78" s="20"/>
      <c r="K78" s="361"/>
    </row>
    <row r="79" spans="1:11" ht="15.75" x14ac:dyDescent="0.25">
      <c r="A79" s="74"/>
      <c r="B79" s="9" t="s">
        <v>36</v>
      </c>
      <c r="C79" s="20"/>
      <c r="D79" s="6">
        <v>6</v>
      </c>
      <c r="E79" s="4">
        <v>6</v>
      </c>
      <c r="F79" s="7"/>
      <c r="G79" s="20"/>
      <c r="H79" s="25"/>
      <c r="I79" s="360"/>
      <c r="J79" s="20"/>
      <c r="K79" s="361"/>
    </row>
    <row r="80" spans="1:11" ht="15.75" x14ac:dyDescent="0.25">
      <c r="A80" s="74"/>
      <c r="B80" s="53" t="s">
        <v>78</v>
      </c>
      <c r="C80" s="20"/>
      <c r="D80" s="6">
        <v>183</v>
      </c>
      <c r="E80" s="4">
        <v>183</v>
      </c>
      <c r="F80" s="7"/>
      <c r="G80" s="20"/>
      <c r="H80" s="25"/>
      <c r="I80" s="360"/>
      <c r="J80" s="20"/>
      <c r="K80" s="361"/>
    </row>
    <row r="81" spans="1:12" ht="24" x14ac:dyDescent="0.25">
      <c r="A81" s="2" t="s">
        <v>70</v>
      </c>
      <c r="B81" s="9"/>
      <c r="C81" s="20">
        <v>25</v>
      </c>
      <c r="D81" s="60">
        <v>25</v>
      </c>
      <c r="E81" s="5">
        <v>25</v>
      </c>
      <c r="F81" s="5">
        <v>1.9</v>
      </c>
      <c r="G81" s="6">
        <v>0.2</v>
      </c>
      <c r="H81" s="5">
        <v>12.3</v>
      </c>
      <c r="I81" s="4">
        <v>58.75</v>
      </c>
      <c r="J81" s="4">
        <v>0</v>
      </c>
      <c r="K81" s="395" t="s">
        <v>79</v>
      </c>
      <c r="L81" s="396"/>
    </row>
    <row r="82" spans="1:12" ht="24.75" thickBot="1" x14ac:dyDescent="0.3">
      <c r="A82" s="39" t="s">
        <v>80</v>
      </c>
      <c r="B82" s="40"/>
      <c r="C82" s="41">
        <v>45</v>
      </c>
      <c r="D82" s="75">
        <v>45</v>
      </c>
      <c r="E82" s="76">
        <v>45</v>
      </c>
      <c r="F82" s="36">
        <v>2.97</v>
      </c>
      <c r="G82" s="75">
        <v>0.54</v>
      </c>
      <c r="H82" s="75">
        <v>17.820000000000004</v>
      </c>
      <c r="I82" s="37">
        <v>89.100000000000009</v>
      </c>
      <c r="J82" s="75"/>
      <c r="K82" s="368" t="s">
        <v>81</v>
      </c>
    </row>
    <row r="83" spans="1:12" ht="16.5" thickBot="1" x14ac:dyDescent="0.3">
      <c r="A83" s="49" t="s">
        <v>47</v>
      </c>
      <c r="B83" s="50"/>
      <c r="C83" s="77">
        <f>C82+C81+C77+120+30+180+15+C35</f>
        <v>645</v>
      </c>
      <c r="D83" s="23"/>
      <c r="E83" s="78"/>
      <c r="F83" s="79">
        <f>F82+F81+F77+F58+F42+F35</f>
        <v>21.562373741007196</v>
      </c>
      <c r="G83" s="79">
        <f t="shared" ref="G83:J83" si="1">G82+G81+G77+G58+G42+G35</f>
        <v>15.122385251798562</v>
      </c>
      <c r="H83" s="79">
        <f t="shared" si="1"/>
        <v>94.894918345323745</v>
      </c>
      <c r="I83" s="79">
        <f t="shared" si="1"/>
        <v>578.16500000000008</v>
      </c>
      <c r="J83" s="79">
        <f t="shared" si="1"/>
        <v>7.47</v>
      </c>
      <c r="K83" s="365"/>
    </row>
    <row r="84" spans="1:12" ht="31.5" x14ac:dyDescent="0.25">
      <c r="A84" s="2"/>
      <c r="B84" s="56" t="s">
        <v>595</v>
      </c>
      <c r="C84" s="24"/>
      <c r="D84" s="6"/>
      <c r="E84" s="4"/>
      <c r="F84" s="5"/>
      <c r="G84" s="60"/>
      <c r="H84" s="6"/>
      <c r="I84" s="4"/>
      <c r="J84" s="21"/>
      <c r="K84" s="361"/>
    </row>
    <row r="85" spans="1:12" ht="15.75" x14ac:dyDescent="0.25">
      <c r="A85" s="2" t="s">
        <v>82</v>
      </c>
      <c r="B85" s="48"/>
      <c r="C85" s="20">
        <v>180</v>
      </c>
      <c r="D85" s="6"/>
      <c r="E85" s="5"/>
      <c r="F85" s="6">
        <v>5.22</v>
      </c>
      <c r="G85" s="5">
        <v>4.5</v>
      </c>
      <c r="H85" s="6">
        <v>7.2</v>
      </c>
      <c r="I85" s="4">
        <v>90</v>
      </c>
      <c r="J85" s="4">
        <v>1.26</v>
      </c>
      <c r="K85" s="361" t="s">
        <v>83</v>
      </c>
    </row>
    <row r="86" spans="1:12" ht="15.75" x14ac:dyDescent="0.25">
      <c r="A86" s="35" t="s">
        <v>84</v>
      </c>
      <c r="B86" s="48" t="s">
        <v>85</v>
      </c>
      <c r="C86" s="20"/>
      <c r="D86" s="6">
        <v>185</v>
      </c>
      <c r="E86" s="5">
        <v>180</v>
      </c>
      <c r="F86" s="6"/>
      <c r="G86" s="5"/>
      <c r="H86" s="6"/>
      <c r="I86" s="4"/>
      <c r="J86" s="4"/>
      <c r="K86" s="361"/>
    </row>
    <row r="87" spans="1:12" ht="24" x14ac:dyDescent="0.25">
      <c r="A87" s="9" t="s">
        <v>86</v>
      </c>
      <c r="B87" s="9" t="s">
        <v>87</v>
      </c>
      <c r="C87" s="20">
        <v>20</v>
      </c>
      <c r="D87" s="6">
        <v>20</v>
      </c>
      <c r="E87" s="5">
        <v>20</v>
      </c>
      <c r="F87" s="6">
        <v>3.28</v>
      </c>
      <c r="G87" s="5">
        <v>4.8</v>
      </c>
      <c r="H87" s="6">
        <v>32</v>
      </c>
      <c r="I87" s="5">
        <v>192</v>
      </c>
      <c r="J87" s="6"/>
      <c r="K87" s="361" t="s">
        <v>88</v>
      </c>
    </row>
    <row r="88" spans="1:12" ht="15.75" x14ac:dyDescent="0.25">
      <c r="A88" s="82" t="s">
        <v>89</v>
      </c>
      <c r="B88" s="83"/>
      <c r="C88" s="84" t="s">
        <v>90</v>
      </c>
      <c r="D88" s="16"/>
      <c r="E88" s="15"/>
      <c r="F88" s="19">
        <v>8.5399999999999991</v>
      </c>
      <c r="G88" s="18">
        <v>5.43</v>
      </c>
      <c r="H88" s="19">
        <v>10.26</v>
      </c>
      <c r="I88" s="18">
        <v>124.56</v>
      </c>
      <c r="J88" s="19">
        <v>0.22</v>
      </c>
      <c r="K88" s="361" t="s">
        <v>91</v>
      </c>
    </row>
    <row r="89" spans="1:12" ht="15.75" x14ac:dyDescent="0.25">
      <c r="A89" s="82"/>
      <c r="B89" s="83" t="s">
        <v>92</v>
      </c>
      <c r="C89" s="18"/>
      <c r="D89" s="16">
        <v>63.3</v>
      </c>
      <c r="E89" s="15">
        <v>46.2</v>
      </c>
      <c r="F89" s="19"/>
      <c r="G89" s="18"/>
      <c r="H89" s="19"/>
      <c r="I89" s="18"/>
      <c r="J89" s="85"/>
      <c r="K89" s="361"/>
    </row>
    <row r="90" spans="1:12" ht="15.75" x14ac:dyDescent="0.25">
      <c r="A90" s="82"/>
      <c r="B90" s="83" t="s">
        <v>179</v>
      </c>
      <c r="C90" s="18"/>
      <c r="D90" s="16">
        <v>48.51</v>
      </c>
      <c r="E90" s="15">
        <v>46.2</v>
      </c>
      <c r="F90" s="19"/>
      <c r="G90" s="18"/>
      <c r="H90" s="19"/>
      <c r="I90" s="18"/>
      <c r="J90" s="85"/>
      <c r="K90" s="361"/>
    </row>
    <row r="91" spans="1:12" ht="15.75" x14ac:dyDescent="0.25">
      <c r="A91" s="82"/>
      <c r="B91" s="83" t="s">
        <v>37</v>
      </c>
      <c r="C91" s="18"/>
      <c r="D91" s="16">
        <v>0.7</v>
      </c>
      <c r="E91" s="15">
        <v>0.7</v>
      </c>
      <c r="F91" s="19"/>
      <c r="G91" s="18"/>
      <c r="H91" s="19"/>
      <c r="I91" s="18"/>
      <c r="J91" s="85"/>
      <c r="K91" s="361"/>
    </row>
    <row r="92" spans="1:12" ht="15.75" x14ac:dyDescent="0.25">
      <c r="A92" s="82"/>
      <c r="B92" s="9" t="s">
        <v>93</v>
      </c>
      <c r="C92" s="18"/>
      <c r="D92" s="16">
        <v>12.6</v>
      </c>
      <c r="E92" s="15">
        <v>12.6</v>
      </c>
      <c r="F92" s="19"/>
      <c r="G92" s="18"/>
      <c r="H92" s="19"/>
      <c r="I92" s="18"/>
      <c r="J92" s="85"/>
      <c r="K92" s="361"/>
    </row>
    <row r="93" spans="1:12" ht="15.75" x14ac:dyDescent="0.25">
      <c r="A93" s="82"/>
      <c r="B93" s="83" t="s">
        <v>94</v>
      </c>
      <c r="C93" s="18"/>
      <c r="D93" s="16">
        <v>18.2</v>
      </c>
      <c r="E93" s="15">
        <v>18.2</v>
      </c>
      <c r="F93" s="19"/>
      <c r="G93" s="18"/>
      <c r="H93" s="19"/>
      <c r="I93" s="18"/>
      <c r="J93" s="85"/>
      <c r="K93" s="361"/>
    </row>
    <row r="94" spans="1:12" ht="15.75" x14ac:dyDescent="0.25">
      <c r="A94" s="82"/>
      <c r="B94" s="83" t="s">
        <v>95</v>
      </c>
      <c r="C94" s="18"/>
      <c r="D94" s="16">
        <v>7</v>
      </c>
      <c r="E94" s="15">
        <v>7</v>
      </c>
      <c r="F94" s="19"/>
      <c r="G94" s="18"/>
      <c r="H94" s="19"/>
      <c r="I94" s="18"/>
      <c r="J94" s="85"/>
      <c r="K94" s="361"/>
    </row>
    <row r="95" spans="1:12" ht="15.75" x14ac:dyDescent="0.25">
      <c r="A95" s="82"/>
      <c r="B95" s="83" t="s">
        <v>72</v>
      </c>
      <c r="C95" s="18"/>
      <c r="D95" s="16"/>
      <c r="E95" s="15">
        <v>81</v>
      </c>
      <c r="F95" s="19"/>
      <c r="G95" s="18"/>
      <c r="H95" s="19"/>
      <c r="I95" s="18"/>
      <c r="J95" s="85"/>
      <c r="K95" s="361"/>
    </row>
    <row r="96" spans="1:12" ht="15.75" x14ac:dyDescent="0.25">
      <c r="A96" s="82"/>
      <c r="B96" s="48" t="s">
        <v>73</v>
      </c>
      <c r="C96" s="18"/>
      <c r="D96" s="16">
        <v>3</v>
      </c>
      <c r="E96" s="15">
        <v>3</v>
      </c>
      <c r="F96" s="19"/>
      <c r="G96" s="18"/>
      <c r="H96" s="19"/>
      <c r="I96" s="18"/>
      <c r="J96" s="85"/>
      <c r="K96" s="361"/>
    </row>
    <row r="97" spans="1:11" ht="15.75" x14ac:dyDescent="0.25">
      <c r="A97" s="2" t="s">
        <v>96</v>
      </c>
      <c r="B97" s="9"/>
      <c r="C97" s="20">
        <v>140</v>
      </c>
      <c r="D97" s="6"/>
      <c r="E97" s="4"/>
      <c r="F97" s="5">
        <v>2.8601999999999999</v>
      </c>
      <c r="G97" s="60">
        <v>4.4813999999999998</v>
      </c>
      <c r="H97" s="6">
        <v>19.0764</v>
      </c>
      <c r="I97" s="4">
        <v>128.1</v>
      </c>
      <c r="J97" s="5">
        <v>16.95</v>
      </c>
      <c r="K97" s="361" t="s">
        <v>97</v>
      </c>
    </row>
    <row r="98" spans="1:11" ht="15.75" x14ac:dyDescent="0.25">
      <c r="A98" s="2"/>
      <c r="B98" s="9" t="s">
        <v>64</v>
      </c>
      <c r="C98" s="20"/>
      <c r="D98" s="6">
        <v>159.6</v>
      </c>
      <c r="E98" s="4">
        <v>119.7</v>
      </c>
      <c r="F98" s="5"/>
      <c r="G98" s="60"/>
      <c r="H98" s="6"/>
      <c r="I98" s="4"/>
      <c r="J98" s="5"/>
      <c r="K98" s="361"/>
    </row>
    <row r="99" spans="1:11" ht="15.75" x14ac:dyDescent="0.25">
      <c r="A99" s="2"/>
      <c r="B99" s="9" t="s">
        <v>34</v>
      </c>
      <c r="C99" s="20"/>
      <c r="D99" s="6">
        <v>22.12</v>
      </c>
      <c r="E99" s="4">
        <v>21</v>
      </c>
      <c r="F99" s="5"/>
      <c r="G99" s="60"/>
      <c r="H99" s="6"/>
      <c r="I99" s="4"/>
      <c r="J99" s="5"/>
      <c r="K99" s="361"/>
    </row>
    <row r="100" spans="1:11" ht="15.75" x14ac:dyDescent="0.25">
      <c r="A100" s="2"/>
      <c r="B100" s="9" t="s">
        <v>38</v>
      </c>
      <c r="C100" s="20"/>
      <c r="D100" s="6">
        <v>5</v>
      </c>
      <c r="E100" s="4">
        <v>5</v>
      </c>
      <c r="F100" s="5"/>
      <c r="G100" s="60"/>
      <c r="H100" s="6"/>
      <c r="I100" s="4"/>
      <c r="J100" s="5"/>
      <c r="K100" s="361"/>
    </row>
    <row r="101" spans="1:11" ht="15.75" x14ac:dyDescent="0.25">
      <c r="A101" s="2"/>
      <c r="B101" s="48" t="s">
        <v>37</v>
      </c>
      <c r="C101" s="20"/>
      <c r="D101" s="6">
        <v>0.52</v>
      </c>
      <c r="E101" s="4">
        <v>0.52</v>
      </c>
      <c r="F101" s="5"/>
      <c r="G101" s="60"/>
      <c r="H101" s="6"/>
      <c r="I101" s="4"/>
      <c r="J101" s="5"/>
      <c r="K101" s="361"/>
    </row>
    <row r="102" spans="1:11" ht="24" x14ac:dyDescent="0.25">
      <c r="A102" s="2" t="s">
        <v>98</v>
      </c>
      <c r="B102" s="9"/>
      <c r="C102" s="20" t="s">
        <v>40</v>
      </c>
      <c r="D102" s="6"/>
      <c r="E102" s="4"/>
      <c r="F102" s="5">
        <v>6.3E-2</v>
      </c>
      <c r="G102" s="60">
        <v>1.7999999999999999E-2</v>
      </c>
      <c r="H102" s="6">
        <v>6.0217331334332833</v>
      </c>
      <c r="I102" s="4">
        <v>24.101919040479761</v>
      </c>
      <c r="J102" s="5">
        <v>0.03</v>
      </c>
      <c r="K102" s="361" t="s">
        <v>99</v>
      </c>
    </row>
    <row r="103" spans="1:11" ht="15.75" x14ac:dyDescent="0.25">
      <c r="A103" s="2"/>
      <c r="B103" s="9" t="s">
        <v>100</v>
      </c>
      <c r="C103" s="20"/>
      <c r="D103" s="6">
        <v>0.45</v>
      </c>
      <c r="E103" s="4">
        <v>0.45</v>
      </c>
      <c r="F103" s="5"/>
      <c r="G103" s="60"/>
      <c r="H103" s="6"/>
      <c r="I103" s="4"/>
      <c r="J103" s="5"/>
      <c r="K103" s="361"/>
    </row>
    <row r="104" spans="1:11" ht="15.75" x14ac:dyDescent="0.25">
      <c r="A104" s="2"/>
      <c r="B104" s="9" t="s">
        <v>53</v>
      </c>
      <c r="C104" s="20"/>
      <c r="D104" s="6">
        <v>6</v>
      </c>
      <c r="E104" s="4">
        <v>6</v>
      </c>
      <c r="F104" s="5"/>
      <c r="G104" s="60"/>
      <c r="H104" s="6"/>
      <c r="I104" s="4"/>
      <c r="J104" s="5"/>
      <c r="K104" s="361"/>
    </row>
    <row r="105" spans="1:11" ht="15.75" x14ac:dyDescent="0.25">
      <c r="A105" s="2"/>
      <c r="B105" s="9" t="s">
        <v>35</v>
      </c>
      <c r="C105" s="20"/>
      <c r="D105" s="6">
        <v>180</v>
      </c>
      <c r="E105" s="4">
        <v>180</v>
      </c>
      <c r="F105" s="5"/>
      <c r="G105" s="60"/>
      <c r="H105" s="4"/>
      <c r="I105" s="4"/>
      <c r="J105" s="5"/>
      <c r="K105" s="361"/>
    </row>
    <row r="106" spans="1:11" ht="24.75" thickBot="1" x14ac:dyDescent="0.3">
      <c r="A106" s="2" t="s">
        <v>70</v>
      </c>
      <c r="B106" s="9"/>
      <c r="C106" s="86">
        <v>30</v>
      </c>
      <c r="D106" s="60">
        <v>30</v>
      </c>
      <c r="E106" s="4">
        <v>30</v>
      </c>
      <c r="F106" s="75">
        <v>2.2799999999999998</v>
      </c>
      <c r="G106" s="6">
        <v>0.24</v>
      </c>
      <c r="H106" s="5">
        <v>14.76</v>
      </c>
      <c r="I106" s="6">
        <v>70.5</v>
      </c>
      <c r="J106" s="75">
        <v>0</v>
      </c>
      <c r="K106" s="368" t="s">
        <v>79</v>
      </c>
    </row>
    <row r="107" spans="1:11" ht="16.5" thickBot="1" x14ac:dyDescent="0.3">
      <c r="A107" s="49" t="s">
        <v>47</v>
      </c>
      <c r="B107" s="50"/>
      <c r="C107" s="534">
        <f>C106+186+C97+C88+C87+C85</f>
        <v>626</v>
      </c>
      <c r="D107" s="22"/>
      <c r="E107" s="23"/>
      <c r="F107" s="10">
        <f>F106+F102+F97+F88+F87+F85</f>
        <v>22.243199999999998</v>
      </c>
      <c r="G107" s="10">
        <f t="shared" ref="G107:J107" si="2">G106+G102+G97+G88+G87+G85</f>
        <v>19.4694</v>
      </c>
      <c r="H107" s="10">
        <f t="shared" si="2"/>
        <v>89.318133133433278</v>
      </c>
      <c r="I107" s="10">
        <f t="shared" si="2"/>
        <v>629.26191904047982</v>
      </c>
      <c r="J107" s="10">
        <f t="shared" si="2"/>
        <v>18.46</v>
      </c>
      <c r="K107" s="369"/>
    </row>
    <row r="108" spans="1:11" ht="16.5" thickBot="1" x14ac:dyDescent="0.3">
      <c r="A108" s="49" t="s">
        <v>101</v>
      </c>
      <c r="B108" s="80"/>
      <c r="C108" s="397">
        <f>C107+C83+C33+C30</f>
        <v>1777</v>
      </c>
      <c r="D108" s="10"/>
      <c r="E108" s="10"/>
      <c r="F108" s="10">
        <f>F107+F83+F33+F30</f>
        <v>54.697825993259443</v>
      </c>
      <c r="G108" s="10">
        <f t="shared" ref="G108:J108" si="3">G107+G83+G33+G30</f>
        <v>47.314397864411177</v>
      </c>
      <c r="H108" s="10">
        <f t="shared" si="3"/>
        <v>254.05985411822914</v>
      </c>
      <c r="I108" s="10">
        <f t="shared" si="3"/>
        <v>1633.7008707366269</v>
      </c>
      <c r="J108" s="10">
        <f t="shared" si="3"/>
        <v>37.96</v>
      </c>
      <c r="K108" s="365"/>
    </row>
    <row r="109" spans="1:11" ht="15.75" x14ac:dyDescent="0.25">
      <c r="A109" s="9"/>
      <c r="B109" s="9"/>
      <c r="C109" s="87"/>
      <c r="D109" s="88"/>
      <c r="E109" s="6"/>
      <c r="F109" s="6"/>
      <c r="G109" s="6"/>
      <c r="H109" s="6"/>
      <c r="I109" s="89"/>
      <c r="J109" s="90"/>
      <c r="K109" s="362"/>
    </row>
    <row r="110" spans="1:11" ht="16.5" thickBot="1" x14ac:dyDescent="0.3">
      <c r="A110" s="81" t="s">
        <v>102</v>
      </c>
      <c r="B110" s="48"/>
      <c r="C110" s="48"/>
      <c r="D110" s="91"/>
      <c r="E110" s="92"/>
      <c r="F110" s="92"/>
      <c r="G110" s="92"/>
      <c r="H110" s="92"/>
      <c r="I110" s="93"/>
      <c r="J110" s="93"/>
      <c r="K110" s="370"/>
    </row>
    <row r="111" spans="1:11" ht="15.75" x14ac:dyDescent="0.25">
      <c r="A111" s="30" t="s">
        <v>11</v>
      </c>
      <c r="B111" s="31"/>
      <c r="C111" s="24" t="s">
        <v>12</v>
      </c>
      <c r="D111" s="94" t="s">
        <v>13</v>
      </c>
      <c r="E111" s="94" t="s">
        <v>13</v>
      </c>
      <c r="F111" s="548" t="s">
        <v>14</v>
      </c>
      <c r="G111" s="549"/>
      <c r="H111" s="550"/>
      <c r="I111" s="33" t="s">
        <v>15</v>
      </c>
      <c r="J111" s="34" t="s">
        <v>16</v>
      </c>
      <c r="K111" s="371" t="s">
        <v>103</v>
      </c>
    </row>
    <row r="112" spans="1:11" ht="16.5" thickBot="1" x14ac:dyDescent="0.3">
      <c r="A112" s="2" t="s">
        <v>18</v>
      </c>
      <c r="B112" s="9"/>
      <c r="C112" s="20" t="s">
        <v>19</v>
      </c>
      <c r="D112" s="60" t="s">
        <v>20</v>
      </c>
      <c r="E112" s="75" t="s">
        <v>20</v>
      </c>
      <c r="F112" s="554"/>
      <c r="G112" s="555"/>
      <c r="H112" s="556"/>
      <c r="I112" s="4" t="s">
        <v>21</v>
      </c>
      <c r="J112" s="4"/>
      <c r="K112" s="372" t="s">
        <v>104</v>
      </c>
    </row>
    <row r="113" spans="1:12" ht="16.5" thickBot="1" x14ac:dyDescent="0.3">
      <c r="A113" s="39"/>
      <c r="B113" s="40"/>
      <c r="C113" s="86"/>
      <c r="D113" s="42" t="s">
        <v>22</v>
      </c>
      <c r="E113" s="76" t="s">
        <v>23</v>
      </c>
      <c r="F113" s="42" t="s">
        <v>24</v>
      </c>
      <c r="G113" s="43" t="s">
        <v>25</v>
      </c>
      <c r="H113" s="42" t="s">
        <v>26</v>
      </c>
      <c r="I113" s="43" t="s">
        <v>27</v>
      </c>
      <c r="J113" s="43" t="s">
        <v>28</v>
      </c>
      <c r="K113" s="368"/>
    </row>
    <row r="114" spans="1:12" ht="15.75" x14ac:dyDescent="0.25">
      <c r="A114" s="30"/>
      <c r="B114" s="52" t="s">
        <v>29</v>
      </c>
      <c r="C114" s="24"/>
      <c r="D114" s="89"/>
      <c r="E114" s="45"/>
      <c r="F114" s="90"/>
      <c r="G114" s="45"/>
      <c r="H114" s="90"/>
      <c r="I114" s="45"/>
      <c r="J114" s="90"/>
      <c r="K114" s="361"/>
    </row>
    <row r="115" spans="1:12" ht="31.5" x14ac:dyDescent="0.25">
      <c r="A115" s="2" t="s">
        <v>105</v>
      </c>
      <c r="B115" s="9"/>
      <c r="C115" s="20" t="s">
        <v>106</v>
      </c>
      <c r="D115" s="6"/>
      <c r="E115" s="5"/>
      <c r="F115" s="6">
        <v>4.8281520958083828</v>
      </c>
      <c r="G115" s="5">
        <v>7.2628586826347297</v>
      </c>
      <c r="H115" s="6">
        <v>29.504922155688618</v>
      </c>
      <c r="I115" s="5">
        <v>202.64047904191614</v>
      </c>
      <c r="J115" s="6"/>
      <c r="K115" s="361" t="s">
        <v>107</v>
      </c>
    </row>
    <row r="116" spans="1:12" ht="15.75" x14ac:dyDescent="0.25">
      <c r="A116" s="2"/>
      <c r="B116" s="9" t="s">
        <v>108</v>
      </c>
      <c r="C116" s="20"/>
      <c r="D116" s="6">
        <v>22.5</v>
      </c>
      <c r="E116" s="5">
        <v>22.5</v>
      </c>
      <c r="F116" s="6"/>
      <c r="G116" s="5"/>
      <c r="H116" s="6"/>
      <c r="I116" s="5"/>
      <c r="J116" s="6"/>
      <c r="K116" s="361"/>
    </row>
    <row r="117" spans="1:12" ht="15.75" x14ac:dyDescent="0.25">
      <c r="A117" s="2"/>
      <c r="B117" s="9" t="s">
        <v>34</v>
      </c>
      <c r="C117" s="20"/>
      <c r="D117" s="6">
        <v>90</v>
      </c>
      <c r="E117" s="5">
        <v>90</v>
      </c>
      <c r="F117" s="6"/>
      <c r="G117" s="5"/>
      <c r="H117" s="6"/>
      <c r="I117" s="5"/>
      <c r="J117" s="6"/>
      <c r="K117" s="361"/>
    </row>
    <row r="118" spans="1:12" ht="15.75" x14ac:dyDescent="0.25">
      <c r="A118" s="2"/>
      <c r="B118" s="9" t="s">
        <v>78</v>
      </c>
      <c r="C118" s="20"/>
      <c r="D118" s="6">
        <v>68</v>
      </c>
      <c r="E118" s="5">
        <v>68</v>
      </c>
      <c r="F118" s="6"/>
      <c r="G118" s="5"/>
      <c r="H118" s="6"/>
      <c r="I118" s="5"/>
      <c r="J118" s="6"/>
      <c r="K118" s="361"/>
    </row>
    <row r="119" spans="1:12" ht="15.75" x14ac:dyDescent="0.25">
      <c r="A119" s="2"/>
      <c r="B119" s="9" t="s">
        <v>36</v>
      </c>
      <c r="C119" s="20"/>
      <c r="D119" s="6">
        <v>2.5</v>
      </c>
      <c r="E119" s="5">
        <v>2.5</v>
      </c>
      <c r="F119" s="6"/>
      <c r="G119" s="5"/>
      <c r="H119" s="6"/>
      <c r="I119" s="5"/>
      <c r="J119" s="6"/>
      <c r="K119" s="361"/>
    </row>
    <row r="120" spans="1:12" ht="15.75" x14ac:dyDescent="0.25">
      <c r="A120" s="2"/>
      <c r="B120" s="9" t="s">
        <v>37</v>
      </c>
      <c r="C120" s="20"/>
      <c r="D120" s="6">
        <v>0.5</v>
      </c>
      <c r="E120" s="5">
        <v>0.5</v>
      </c>
      <c r="F120" s="6"/>
      <c r="G120" s="5"/>
      <c r="H120" s="6"/>
      <c r="I120" s="5"/>
      <c r="J120" s="6"/>
      <c r="K120" s="361"/>
    </row>
    <row r="121" spans="1:12" ht="15.75" x14ac:dyDescent="0.25">
      <c r="A121" s="2"/>
      <c r="B121" s="48" t="s">
        <v>38</v>
      </c>
      <c r="C121" s="20"/>
      <c r="D121" s="6">
        <v>3</v>
      </c>
      <c r="E121" s="5">
        <v>3</v>
      </c>
      <c r="F121" s="6"/>
      <c r="G121" s="5"/>
      <c r="H121" s="6"/>
      <c r="I121" s="5"/>
      <c r="J121" s="6"/>
      <c r="K121" s="361"/>
    </row>
    <row r="122" spans="1:12" ht="15.75" x14ac:dyDescent="0.25">
      <c r="A122" s="2" t="s">
        <v>109</v>
      </c>
      <c r="B122" s="9"/>
      <c r="C122" s="20" t="s">
        <v>40</v>
      </c>
      <c r="D122" s="92"/>
      <c r="E122" s="46"/>
      <c r="F122" s="6">
        <v>3.6672661870503602</v>
      </c>
      <c r="G122" s="5">
        <v>3.1870503597122304</v>
      </c>
      <c r="H122" s="6">
        <v>5.9868026394721046</v>
      </c>
      <c r="I122" s="5">
        <v>58.82729928834376</v>
      </c>
      <c r="J122" s="6">
        <v>1.43</v>
      </c>
      <c r="K122" s="361" t="s">
        <v>110</v>
      </c>
    </row>
    <row r="123" spans="1:12" ht="15.75" x14ac:dyDescent="0.25">
      <c r="A123" s="2"/>
      <c r="B123" s="9" t="s">
        <v>111</v>
      </c>
      <c r="C123" s="20"/>
      <c r="D123" s="6">
        <v>2</v>
      </c>
      <c r="E123" s="5">
        <v>2</v>
      </c>
      <c r="F123" s="6"/>
      <c r="G123" s="5"/>
      <c r="H123" s="6"/>
      <c r="I123" s="5"/>
      <c r="J123" s="6"/>
      <c r="K123" s="361"/>
    </row>
    <row r="124" spans="1:12" ht="15.75" x14ac:dyDescent="0.25">
      <c r="A124" s="2"/>
      <c r="B124" s="9" t="s">
        <v>36</v>
      </c>
      <c r="C124" s="20"/>
      <c r="D124" s="6">
        <v>6</v>
      </c>
      <c r="E124" s="5">
        <v>6</v>
      </c>
      <c r="F124" s="6"/>
      <c r="G124" s="5"/>
      <c r="H124" s="6"/>
      <c r="I124" s="5"/>
      <c r="J124" s="6"/>
      <c r="K124" s="361"/>
    </row>
    <row r="125" spans="1:12" ht="15.75" x14ac:dyDescent="0.25">
      <c r="A125" s="7"/>
      <c r="B125" s="9" t="s">
        <v>34</v>
      </c>
      <c r="C125" s="20"/>
      <c r="D125" s="6">
        <v>110</v>
      </c>
      <c r="E125" s="5">
        <v>110</v>
      </c>
      <c r="F125" s="6"/>
      <c r="G125" s="5"/>
      <c r="H125" s="6"/>
      <c r="I125" s="5"/>
      <c r="J125" s="6"/>
      <c r="K125" s="361"/>
    </row>
    <row r="126" spans="1:12" ht="15.75" x14ac:dyDescent="0.25">
      <c r="A126" s="7"/>
      <c r="B126" s="9" t="s">
        <v>35</v>
      </c>
      <c r="C126" s="20"/>
      <c r="D126" s="6">
        <v>80</v>
      </c>
      <c r="E126" s="5">
        <v>80</v>
      </c>
      <c r="F126" s="6"/>
      <c r="G126" s="5"/>
      <c r="H126" s="6"/>
      <c r="I126" s="5"/>
      <c r="J126" s="6"/>
      <c r="K126" s="361"/>
    </row>
    <row r="127" spans="1:12" s="403" customFormat="1" ht="28.5" customHeight="1" x14ac:dyDescent="0.25">
      <c r="A127" s="256" t="s">
        <v>112</v>
      </c>
      <c r="B127" s="257"/>
      <c r="C127" s="447" t="s">
        <v>588</v>
      </c>
      <c r="D127" s="261"/>
      <c r="E127" s="258"/>
      <c r="F127" s="266">
        <v>4.93</v>
      </c>
      <c r="G127" s="210">
        <v>7.16</v>
      </c>
      <c r="H127" s="209">
        <v>15.49</v>
      </c>
      <c r="I127" s="266">
        <v>146.1</v>
      </c>
      <c r="J127" s="210"/>
      <c r="K127" s="470" t="s">
        <v>113</v>
      </c>
      <c r="L127" s="471"/>
    </row>
    <row r="128" spans="1:12" s="403" customFormat="1" ht="19.5" customHeight="1" x14ac:dyDescent="0.25">
      <c r="A128" s="256"/>
      <c r="B128" s="257" t="s">
        <v>46</v>
      </c>
      <c r="C128" s="258"/>
      <c r="D128" s="261">
        <v>30</v>
      </c>
      <c r="E128" s="258">
        <v>30</v>
      </c>
      <c r="F128" s="266"/>
      <c r="G128" s="210"/>
      <c r="H128" s="210"/>
      <c r="I128" s="266"/>
      <c r="J128" s="266"/>
      <c r="K128" s="180"/>
    </row>
    <row r="129" spans="1:11" s="403" customFormat="1" ht="19.5" customHeight="1" x14ac:dyDescent="0.25">
      <c r="A129" s="256"/>
      <c r="B129" s="257" t="s">
        <v>114</v>
      </c>
      <c r="C129" s="258"/>
      <c r="D129" s="261">
        <v>10.199999999999999</v>
      </c>
      <c r="E129" s="258">
        <v>10</v>
      </c>
      <c r="F129" s="266"/>
      <c r="G129" s="210"/>
      <c r="H129" s="210"/>
      <c r="I129" s="266"/>
      <c r="J129" s="266"/>
      <c r="K129" s="180"/>
    </row>
    <row r="130" spans="1:11" s="403" customFormat="1" ht="19.5" customHeight="1" thickBot="1" x14ac:dyDescent="0.3">
      <c r="A130" s="256"/>
      <c r="B130" s="257" t="s">
        <v>38</v>
      </c>
      <c r="C130" s="258"/>
      <c r="D130" s="261">
        <v>5</v>
      </c>
      <c r="E130" s="258">
        <v>5</v>
      </c>
      <c r="F130" s="266" t="s">
        <v>9</v>
      </c>
      <c r="G130" s="210"/>
      <c r="H130" s="210"/>
      <c r="I130" s="266"/>
      <c r="J130" s="266"/>
      <c r="K130" s="180"/>
    </row>
    <row r="131" spans="1:11" ht="16.5" thickBot="1" x14ac:dyDescent="0.3">
      <c r="A131" s="49" t="s">
        <v>47</v>
      </c>
      <c r="B131" s="50"/>
      <c r="C131" s="51">
        <f>30+15+186+183</f>
        <v>414</v>
      </c>
      <c r="D131" s="23"/>
      <c r="E131" s="23"/>
      <c r="F131" s="79">
        <f>F115+F122+F127</f>
        <v>13.425418282858743</v>
      </c>
      <c r="G131" s="79">
        <f t="shared" ref="G131:J131" si="4">G115+G122+G127</f>
        <v>17.60990904234696</v>
      </c>
      <c r="H131" s="79">
        <f t="shared" si="4"/>
        <v>50.981724795160723</v>
      </c>
      <c r="I131" s="79">
        <f t="shared" si="4"/>
        <v>407.5677783302599</v>
      </c>
      <c r="J131" s="79">
        <f t="shared" si="4"/>
        <v>1.43</v>
      </c>
      <c r="K131" s="373"/>
    </row>
    <row r="132" spans="1:11" ht="15.75" x14ac:dyDescent="0.25">
      <c r="A132" s="2"/>
      <c r="B132" s="81" t="s">
        <v>48</v>
      </c>
      <c r="C132" s="20"/>
      <c r="D132" s="6"/>
      <c r="E132" s="5"/>
      <c r="F132" s="5"/>
      <c r="G132" s="5"/>
      <c r="H132" s="5"/>
      <c r="I132" s="4"/>
      <c r="J132" s="4"/>
      <c r="K132" s="361"/>
    </row>
    <row r="133" spans="1:11" ht="33" customHeight="1" x14ac:dyDescent="0.25">
      <c r="A133" s="2" t="s">
        <v>115</v>
      </c>
      <c r="B133" s="9"/>
      <c r="C133" s="20">
        <v>180</v>
      </c>
      <c r="D133" s="6">
        <v>180</v>
      </c>
      <c r="E133" s="5">
        <v>180</v>
      </c>
      <c r="F133" s="4">
        <v>0.9</v>
      </c>
      <c r="G133" s="5"/>
      <c r="H133" s="6">
        <v>18.18</v>
      </c>
      <c r="I133" s="5">
        <v>76</v>
      </c>
      <c r="J133" s="6">
        <v>3.6</v>
      </c>
      <c r="K133" s="361" t="s">
        <v>375</v>
      </c>
    </row>
    <row r="134" spans="1:11" ht="16.5" thickBot="1" x14ac:dyDescent="0.3">
      <c r="A134" s="2" t="s">
        <v>117</v>
      </c>
      <c r="B134" s="9"/>
      <c r="C134" s="20"/>
      <c r="D134" s="6"/>
      <c r="E134" s="5"/>
      <c r="F134" s="4"/>
      <c r="G134" s="5"/>
      <c r="H134" s="6"/>
      <c r="I134" s="5"/>
      <c r="J134" s="6"/>
      <c r="K134" s="361"/>
    </row>
    <row r="135" spans="1:11" ht="16.5" thickBot="1" x14ac:dyDescent="0.3">
      <c r="A135" s="49" t="s">
        <v>47</v>
      </c>
      <c r="B135" s="96"/>
      <c r="C135" s="51">
        <v>180</v>
      </c>
      <c r="D135" s="26"/>
      <c r="E135" s="54"/>
      <c r="F135" s="10">
        <f>F133</f>
        <v>0.9</v>
      </c>
      <c r="G135" s="10">
        <f t="shared" ref="G135:J135" si="5">G133</f>
        <v>0</v>
      </c>
      <c r="H135" s="10">
        <f t="shared" si="5"/>
        <v>18.18</v>
      </c>
      <c r="I135" s="10">
        <f t="shared" si="5"/>
        <v>76</v>
      </c>
      <c r="J135" s="10">
        <f t="shared" si="5"/>
        <v>3.6</v>
      </c>
      <c r="K135" s="364"/>
    </row>
    <row r="136" spans="1:11" ht="15.75" x14ac:dyDescent="0.25">
      <c r="A136" s="30"/>
      <c r="B136" s="52" t="s">
        <v>51</v>
      </c>
      <c r="C136" s="24"/>
      <c r="D136" s="94"/>
      <c r="E136" s="97"/>
      <c r="F136" s="33"/>
      <c r="G136" s="33"/>
      <c r="H136" s="21"/>
      <c r="I136" s="21"/>
      <c r="J136" s="92"/>
      <c r="K136" s="363"/>
    </row>
    <row r="137" spans="1:11" ht="31.5" x14ac:dyDescent="0.25">
      <c r="A137" s="2" t="s">
        <v>118</v>
      </c>
      <c r="B137" s="48"/>
      <c r="C137" s="20">
        <v>60</v>
      </c>
      <c r="D137" s="6"/>
      <c r="E137" s="98"/>
      <c r="F137" s="6">
        <v>0.72899999999999998</v>
      </c>
      <c r="G137" s="5">
        <v>4.7058</v>
      </c>
      <c r="H137" s="6">
        <v>5.3772000000000002</v>
      </c>
      <c r="I137" s="5">
        <v>66.84</v>
      </c>
      <c r="J137" s="6">
        <v>3.62</v>
      </c>
      <c r="K137" s="361" t="s">
        <v>119</v>
      </c>
    </row>
    <row r="138" spans="1:11" ht="15.75" x14ac:dyDescent="0.25">
      <c r="A138" s="2"/>
      <c r="B138" s="48" t="s">
        <v>120</v>
      </c>
      <c r="C138" s="20"/>
      <c r="D138" s="6">
        <v>32.9</v>
      </c>
      <c r="E138" s="5">
        <v>18</v>
      </c>
      <c r="F138" s="6"/>
      <c r="G138" s="5"/>
      <c r="H138" s="6"/>
      <c r="I138" s="5"/>
      <c r="J138" s="92"/>
      <c r="K138" s="361"/>
    </row>
    <row r="139" spans="1:11" ht="15.75" x14ac:dyDescent="0.25">
      <c r="A139" s="2"/>
      <c r="B139" s="48" t="s">
        <v>121</v>
      </c>
      <c r="C139" s="20"/>
      <c r="D139" s="6">
        <v>32.9</v>
      </c>
      <c r="E139" s="5">
        <v>24</v>
      </c>
      <c r="F139" s="6"/>
      <c r="G139" s="5"/>
      <c r="H139" s="6"/>
      <c r="I139" s="5"/>
      <c r="J139" s="92"/>
      <c r="K139" s="361"/>
    </row>
    <row r="140" spans="1:11" ht="15.75" x14ac:dyDescent="0.25">
      <c r="A140" s="2"/>
      <c r="B140" s="48" t="s">
        <v>52</v>
      </c>
      <c r="C140" s="20"/>
      <c r="D140" s="6">
        <v>15.36</v>
      </c>
      <c r="E140" s="5">
        <v>12</v>
      </c>
      <c r="F140" s="6"/>
      <c r="G140" s="5"/>
      <c r="H140" s="6"/>
      <c r="I140" s="5"/>
      <c r="J140" s="92"/>
      <c r="K140" s="361"/>
    </row>
    <row r="141" spans="1:11" ht="15.75" x14ac:dyDescent="0.25">
      <c r="A141" s="2"/>
      <c r="B141" s="48" t="s">
        <v>122</v>
      </c>
      <c r="C141" s="20"/>
      <c r="D141" s="6">
        <v>3.6</v>
      </c>
      <c r="E141" s="5">
        <v>3</v>
      </c>
      <c r="F141" s="6"/>
      <c r="G141" s="5"/>
      <c r="H141" s="6"/>
      <c r="I141" s="5"/>
      <c r="J141" s="92"/>
      <c r="K141" s="361"/>
    </row>
    <row r="142" spans="1:11" ht="15.75" x14ac:dyDescent="0.25">
      <c r="A142" s="2"/>
      <c r="B142" s="48" t="s">
        <v>73</v>
      </c>
      <c r="C142" s="20"/>
      <c r="D142" s="6">
        <v>3</v>
      </c>
      <c r="E142" s="5">
        <v>3</v>
      </c>
      <c r="F142" s="6"/>
      <c r="G142" s="5"/>
      <c r="H142" s="6"/>
      <c r="I142" s="5"/>
      <c r="J142" s="92"/>
      <c r="K142" s="361"/>
    </row>
    <row r="143" spans="1:11" ht="30" x14ac:dyDescent="0.25">
      <c r="A143" s="99" t="s">
        <v>414</v>
      </c>
      <c r="B143" s="100"/>
      <c r="C143" s="101" t="s">
        <v>408</v>
      </c>
      <c r="D143" s="29"/>
      <c r="E143" s="28"/>
      <c r="F143" s="13">
        <v>1.5</v>
      </c>
      <c r="G143" s="102">
        <v>4.7699999999999996</v>
      </c>
      <c r="H143" s="13">
        <v>8.11</v>
      </c>
      <c r="I143" s="102">
        <v>87.64</v>
      </c>
      <c r="J143" s="13">
        <v>7.66</v>
      </c>
      <c r="K143" s="488" t="s">
        <v>124</v>
      </c>
    </row>
    <row r="144" spans="1:11" x14ac:dyDescent="0.25">
      <c r="A144" s="99"/>
      <c r="B144" s="27" t="s">
        <v>125</v>
      </c>
      <c r="C144" s="101"/>
      <c r="D144" s="13">
        <v>20</v>
      </c>
      <c r="E144" s="102">
        <v>16</v>
      </c>
      <c r="F144" s="13"/>
      <c r="G144" s="102"/>
      <c r="H144" s="103"/>
      <c r="I144" s="102"/>
      <c r="J144" s="13"/>
      <c r="K144" s="361"/>
    </row>
    <row r="145" spans="1:11" x14ac:dyDescent="0.25">
      <c r="A145" s="99"/>
      <c r="B145" s="27" t="s">
        <v>64</v>
      </c>
      <c r="C145" s="101"/>
      <c r="D145" s="13">
        <v>21.28</v>
      </c>
      <c r="E145" s="102">
        <v>16</v>
      </c>
      <c r="F145" s="13"/>
      <c r="G145" s="102"/>
      <c r="H145" s="13"/>
      <c r="I145" s="102"/>
      <c r="J145" s="13"/>
      <c r="K145" s="361"/>
    </row>
    <row r="146" spans="1:11" x14ac:dyDescent="0.25">
      <c r="A146" s="99"/>
      <c r="B146" s="27" t="s">
        <v>65</v>
      </c>
      <c r="C146" s="101"/>
      <c r="D146" s="13">
        <v>12.5</v>
      </c>
      <c r="E146" s="102">
        <v>10</v>
      </c>
      <c r="F146" s="13"/>
      <c r="G146" s="102"/>
      <c r="H146" s="13"/>
      <c r="I146" s="102"/>
      <c r="J146" s="13"/>
      <c r="K146" s="361"/>
    </row>
    <row r="147" spans="1:11" x14ac:dyDescent="0.25">
      <c r="A147" s="99"/>
      <c r="B147" s="27" t="s">
        <v>59</v>
      </c>
      <c r="C147" s="101"/>
      <c r="D147" s="13">
        <v>9.52</v>
      </c>
      <c r="E147" s="102">
        <v>8</v>
      </c>
      <c r="F147" s="13"/>
      <c r="G147" s="102"/>
      <c r="H147" s="13"/>
      <c r="I147" s="102"/>
      <c r="J147" s="13"/>
      <c r="K147" s="361"/>
    </row>
    <row r="148" spans="1:11" x14ac:dyDescent="0.25">
      <c r="A148" s="99"/>
      <c r="B148" s="27" t="s">
        <v>126</v>
      </c>
      <c r="C148" s="101"/>
      <c r="D148" s="13">
        <v>41</v>
      </c>
      <c r="E148" s="102">
        <v>32</v>
      </c>
      <c r="F148" s="13"/>
      <c r="G148" s="102"/>
      <c r="H148" s="13"/>
      <c r="I148" s="102"/>
      <c r="J148" s="13"/>
      <c r="K148" s="361"/>
    </row>
    <row r="149" spans="1:11" x14ac:dyDescent="0.25">
      <c r="A149" s="99"/>
      <c r="B149" s="27" t="s">
        <v>36</v>
      </c>
      <c r="C149" s="101"/>
      <c r="D149" s="13">
        <v>2.4</v>
      </c>
      <c r="E149" s="102">
        <v>2.4</v>
      </c>
      <c r="F149" s="13"/>
      <c r="G149" s="102"/>
      <c r="H149" s="13"/>
      <c r="I149" s="102"/>
      <c r="J149" s="13"/>
      <c r="K149" s="361"/>
    </row>
    <row r="150" spans="1:11" x14ac:dyDescent="0.25">
      <c r="A150" s="99"/>
      <c r="B150" s="27" t="s">
        <v>127</v>
      </c>
      <c r="C150" s="101"/>
      <c r="D150" s="13">
        <v>1</v>
      </c>
      <c r="E150" s="102">
        <v>1</v>
      </c>
      <c r="F150" s="13"/>
      <c r="G150" s="102"/>
      <c r="H150" s="13"/>
      <c r="I150" s="102"/>
      <c r="J150" s="13"/>
      <c r="K150" s="361"/>
    </row>
    <row r="151" spans="1:11" x14ac:dyDescent="0.25">
      <c r="A151" s="99"/>
      <c r="B151" s="27" t="s">
        <v>67</v>
      </c>
      <c r="C151" s="101"/>
      <c r="D151" s="13">
        <v>4</v>
      </c>
      <c r="E151" s="102">
        <v>4</v>
      </c>
      <c r="F151" s="13"/>
      <c r="G151" s="102"/>
      <c r="H151" s="13"/>
      <c r="I151" s="102"/>
      <c r="J151" s="13"/>
      <c r="K151" s="361"/>
    </row>
    <row r="152" spans="1:11" x14ac:dyDescent="0.25">
      <c r="A152" s="99"/>
      <c r="B152" s="104" t="s">
        <v>37</v>
      </c>
      <c r="C152" s="101"/>
      <c r="D152" s="13">
        <v>0.7</v>
      </c>
      <c r="E152" s="102">
        <v>0.7</v>
      </c>
      <c r="F152" s="13"/>
      <c r="G152" s="102"/>
      <c r="H152" s="13"/>
      <c r="I152" s="102"/>
      <c r="J152" s="13"/>
      <c r="K152" s="361"/>
    </row>
    <row r="153" spans="1:11" x14ac:dyDescent="0.25">
      <c r="A153" s="99"/>
      <c r="B153" s="27" t="s">
        <v>128</v>
      </c>
      <c r="C153" s="101"/>
      <c r="D153" s="13">
        <v>140</v>
      </c>
      <c r="E153" s="102">
        <v>140</v>
      </c>
      <c r="F153" s="13"/>
      <c r="G153" s="102"/>
      <c r="H153" s="13"/>
      <c r="I153" s="102"/>
      <c r="J153" s="13"/>
      <c r="K153" s="361"/>
    </row>
    <row r="154" spans="1:11" x14ac:dyDescent="0.25">
      <c r="A154" s="99"/>
      <c r="B154" s="27" t="s">
        <v>130</v>
      </c>
      <c r="C154" s="101"/>
      <c r="D154" s="13">
        <v>7</v>
      </c>
      <c r="E154" s="102">
        <v>7</v>
      </c>
      <c r="F154" s="13"/>
      <c r="G154" s="102"/>
      <c r="H154" s="13"/>
      <c r="I154" s="102"/>
      <c r="J154" s="13"/>
      <c r="K154" s="361"/>
    </row>
    <row r="155" spans="1:11" ht="30" x14ac:dyDescent="0.25">
      <c r="A155" s="449" t="s">
        <v>391</v>
      </c>
      <c r="B155" s="450"/>
      <c r="C155" s="451" t="s">
        <v>131</v>
      </c>
      <c r="D155" s="451"/>
      <c r="E155" s="450"/>
      <c r="F155" s="452">
        <v>6.2250000000000005</v>
      </c>
      <c r="G155" s="453">
        <v>6.4625000000000004</v>
      </c>
      <c r="H155" s="452">
        <v>7.3624999999999998</v>
      </c>
      <c r="I155" s="453">
        <v>112.5</v>
      </c>
      <c r="J155" s="452">
        <v>0.375</v>
      </c>
      <c r="K155" s="408" t="s">
        <v>392</v>
      </c>
    </row>
    <row r="156" spans="1:11" x14ac:dyDescent="0.25">
      <c r="A156" s="450"/>
      <c r="B156" s="454" t="s">
        <v>132</v>
      </c>
      <c r="C156" s="408"/>
      <c r="D156" s="410">
        <v>50</v>
      </c>
      <c r="E156" s="409">
        <v>32.5</v>
      </c>
      <c r="F156" s="451"/>
      <c r="G156" s="450"/>
      <c r="H156" s="451"/>
      <c r="I156" s="450"/>
      <c r="J156" s="451"/>
      <c r="K156" s="451"/>
    </row>
    <row r="157" spans="1:11" x14ac:dyDescent="0.25">
      <c r="A157" s="450"/>
      <c r="B157" s="454" t="s">
        <v>129</v>
      </c>
      <c r="C157" s="408"/>
      <c r="D157" s="410">
        <v>34.200000000000003</v>
      </c>
      <c r="E157" s="409">
        <v>32.5</v>
      </c>
      <c r="F157" s="451"/>
      <c r="G157" s="450"/>
      <c r="H157" s="451"/>
      <c r="I157" s="450"/>
      <c r="J157" s="451"/>
      <c r="K157" s="451"/>
    </row>
    <row r="158" spans="1:11" x14ac:dyDescent="0.25">
      <c r="A158" s="450"/>
      <c r="B158" s="455" t="s">
        <v>93</v>
      </c>
      <c r="C158" s="451"/>
      <c r="D158" s="452">
        <v>7.5</v>
      </c>
      <c r="E158" s="453">
        <v>7.5</v>
      </c>
      <c r="F158" s="451"/>
      <c r="G158" s="450"/>
      <c r="H158" s="451"/>
      <c r="I158" s="450"/>
      <c r="J158" s="451"/>
      <c r="K158" s="451"/>
    </row>
    <row r="159" spans="1:11" x14ac:dyDescent="0.25">
      <c r="A159" s="450"/>
      <c r="B159" s="455" t="s">
        <v>35</v>
      </c>
      <c r="C159" s="451"/>
      <c r="D159" s="452">
        <v>10</v>
      </c>
      <c r="E159" s="453">
        <v>10</v>
      </c>
      <c r="F159" s="451"/>
      <c r="G159" s="450"/>
      <c r="H159" s="451"/>
      <c r="I159" s="450"/>
      <c r="J159" s="451"/>
      <c r="K159" s="451"/>
    </row>
    <row r="160" spans="1:11" x14ac:dyDescent="0.25">
      <c r="A160" s="450"/>
      <c r="B160" s="455" t="s">
        <v>59</v>
      </c>
      <c r="C160" s="451"/>
      <c r="D160" s="452">
        <v>12</v>
      </c>
      <c r="E160" s="453">
        <v>10</v>
      </c>
      <c r="F160" s="451"/>
      <c r="G160" s="450"/>
      <c r="H160" s="451"/>
      <c r="I160" s="450"/>
      <c r="J160" s="451"/>
      <c r="K160" s="451"/>
    </row>
    <row r="161" spans="1:11" x14ac:dyDescent="0.25">
      <c r="A161" s="450"/>
      <c r="B161" s="455" t="s">
        <v>67</v>
      </c>
      <c r="C161" s="451"/>
      <c r="D161" s="452">
        <v>2</v>
      </c>
      <c r="E161" s="453">
        <v>2</v>
      </c>
      <c r="F161" s="451"/>
      <c r="G161" s="450"/>
      <c r="H161" s="451"/>
      <c r="I161" s="450"/>
      <c r="J161" s="451"/>
      <c r="K161" s="451"/>
    </row>
    <row r="162" spans="1:11" x14ac:dyDescent="0.25">
      <c r="A162" s="450"/>
      <c r="B162" s="455" t="s">
        <v>393</v>
      </c>
      <c r="C162" s="451"/>
      <c r="D162" s="452"/>
      <c r="E162" s="453">
        <v>7.5</v>
      </c>
      <c r="F162" s="451"/>
      <c r="G162" s="450"/>
      <c r="H162" s="451"/>
      <c r="I162" s="450"/>
      <c r="J162" s="451"/>
      <c r="K162" s="451"/>
    </row>
    <row r="163" spans="1:11" x14ac:dyDescent="0.25">
      <c r="A163" s="450"/>
      <c r="B163" s="455" t="s">
        <v>133</v>
      </c>
      <c r="C163" s="451"/>
      <c r="D163" s="452">
        <v>3.5</v>
      </c>
      <c r="E163" s="453">
        <v>3.5</v>
      </c>
      <c r="F163" s="451"/>
      <c r="G163" s="450"/>
      <c r="H163" s="451"/>
      <c r="I163" s="450"/>
      <c r="J163" s="451"/>
      <c r="K163" s="451"/>
    </row>
    <row r="164" spans="1:11" x14ac:dyDescent="0.25">
      <c r="A164" s="450"/>
      <c r="B164" s="455" t="s">
        <v>62</v>
      </c>
      <c r="C164" s="451"/>
      <c r="D164" s="452"/>
      <c r="E164" s="456">
        <v>60</v>
      </c>
      <c r="F164" s="451"/>
      <c r="G164" s="450"/>
      <c r="H164" s="451"/>
      <c r="I164" s="450"/>
      <c r="J164" s="451"/>
      <c r="K164" s="451"/>
    </row>
    <row r="165" spans="1:11" x14ac:dyDescent="0.25">
      <c r="A165" s="450"/>
      <c r="B165" s="455" t="s">
        <v>67</v>
      </c>
      <c r="C165" s="451"/>
      <c r="D165" s="452">
        <v>2</v>
      </c>
      <c r="E165" s="453">
        <v>2</v>
      </c>
      <c r="F165" s="451"/>
      <c r="G165" s="450"/>
      <c r="H165" s="451"/>
      <c r="I165" s="450"/>
      <c r="J165" s="451"/>
      <c r="K165" s="451"/>
    </row>
    <row r="166" spans="1:11" x14ac:dyDescent="0.25">
      <c r="A166" s="450"/>
      <c r="B166" s="455" t="s">
        <v>394</v>
      </c>
      <c r="C166" s="451"/>
      <c r="D166" s="452"/>
      <c r="E166" s="456">
        <v>50</v>
      </c>
      <c r="F166" s="451"/>
      <c r="G166" s="450"/>
      <c r="H166" s="451"/>
      <c r="I166" s="450"/>
      <c r="J166" s="451"/>
      <c r="K166" s="451"/>
    </row>
    <row r="167" spans="1:11" x14ac:dyDescent="0.25">
      <c r="A167" s="450"/>
      <c r="B167" s="455" t="s">
        <v>395</v>
      </c>
      <c r="C167" s="451"/>
      <c r="D167" s="452"/>
      <c r="E167" s="456">
        <v>25</v>
      </c>
      <c r="F167" s="451"/>
      <c r="G167" s="450"/>
      <c r="H167" s="451"/>
      <c r="I167" s="450"/>
      <c r="J167" s="451"/>
      <c r="K167" s="451"/>
    </row>
    <row r="168" spans="1:11" x14ac:dyDescent="0.25">
      <c r="A168" s="450"/>
      <c r="B168" s="455" t="s">
        <v>182</v>
      </c>
      <c r="C168" s="451"/>
      <c r="D168" s="452">
        <v>6.25</v>
      </c>
      <c r="E168" s="453">
        <v>6.25</v>
      </c>
      <c r="F168" s="451"/>
      <c r="G168" s="450"/>
      <c r="H168" s="451"/>
      <c r="I168" s="450"/>
      <c r="J168" s="451"/>
      <c r="K168" s="451"/>
    </row>
    <row r="169" spans="1:11" x14ac:dyDescent="0.25">
      <c r="A169" s="450"/>
      <c r="B169" s="455" t="s">
        <v>133</v>
      </c>
      <c r="C169" s="451"/>
      <c r="D169" s="452">
        <v>1.88</v>
      </c>
      <c r="E169" s="453">
        <v>1.88</v>
      </c>
      <c r="F169" s="451"/>
      <c r="G169" s="450"/>
      <c r="H169" s="451"/>
      <c r="I169" s="450"/>
      <c r="J169" s="451"/>
      <c r="K169" s="451"/>
    </row>
    <row r="170" spans="1:11" x14ac:dyDescent="0.25">
      <c r="A170" s="450"/>
      <c r="B170" s="455" t="s">
        <v>78</v>
      </c>
      <c r="C170" s="451"/>
      <c r="D170" s="452">
        <v>18.75</v>
      </c>
      <c r="E170" s="453">
        <v>18.75</v>
      </c>
      <c r="F170" s="451"/>
      <c r="G170" s="450"/>
      <c r="H170" s="451"/>
      <c r="I170" s="450"/>
      <c r="J170" s="451"/>
      <c r="K170" s="451"/>
    </row>
    <row r="171" spans="1:11" x14ac:dyDescent="0.25">
      <c r="A171" s="450"/>
      <c r="B171" s="455" t="s">
        <v>230</v>
      </c>
      <c r="C171" s="451"/>
      <c r="D171" s="452">
        <v>1.25</v>
      </c>
      <c r="E171" s="453">
        <v>1.25</v>
      </c>
      <c r="F171" s="451"/>
      <c r="G171" s="450"/>
      <c r="H171" s="451"/>
      <c r="I171" s="450"/>
      <c r="J171" s="451"/>
      <c r="K171" s="451"/>
    </row>
    <row r="172" spans="1:11" x14ac:dyDescent="0.25">
      <c r="A172" s="450"/>
      <c r="B172" s="455" t="s">
        <v>37</v>
      </c>
      <c r="C172" s="451"/>
      <c r="D172" s="452">
        <v>0.2</v>
      </c>
      <c r="E172" s="453">
        <v>0.2</v>
      </c>
      <c r="F172" s="451"/>
      <c r="G172" s="450"/>
      <c r="H172" s="451"/>
      <c r="I172" s="450"/>
      <c r="J172" s="451"/>
      <c r="K172" s="451"/>
    </row>
    <row r="173" spans="1:11" ht="30" x14ac:dyDescent="0.25">
      <c r="A173" s="99" t="s">
        <v>134</v>
      </c>
      <c r="B173" s="27"/>
      <c r="C173" s="105" t="s">
        <v>74</v>
      </c>
      <c r="D173" s="106"/>
      <c r="E173" s="102"/>
      <c r="F173" s="13">
        <v>4.9288520958083826</v>
      </c>
      <c r="G173" s="102">
        <v>2.7504586826347306</v>
      </c>
      <c r="H173" s="13">
        <v>27.702922155688626</v>
      </c>
      <c r="I173" s="102">
        <v>155.22047904191618</v>
      </c>
      <c r="J173" s="13">
        <v>0</v>
      </c>
      <c r="K173" s="361" t="s">
        <v>135</v>
      </c>
    </row>
    <row r="174" spans="1:11" x14ac:dyDescent="0.25">
      <c r="A174" s="99"/>
      <c r="B174" s="27" t="s">
        <v>136</v>
      </c>
      <c r="C174" s="105"/>
      <c r="D174" s="106">
        <v>45.5</v>
      </c>
      <c r="E174" s="102">
        <v>45.5</v>
      </c>
      <c r="F174" s="13"/>
      <c r="G174" s="102"/>
      <c r="H174" s="13"/>
      <c r="I174" s="102"/>
      <c r="J174" s="13"/>
      <c r="K174" s="361"/>
    </row>
    <row r="175" spans="1:11" x14ac:dyDescent="0.25">
      <c r="A175" s="99"/>
      <c r="B175" s="27" t="s">
        <v>78</v>
      </c>
      <c r="C175" s="105"/>
      <c r="D175" s="106">
        <v>275</v>
      </c>
      <c r="E175" s="107">
        <v>275</v>
      </c>
      <c r="F175" s="13"/>
      <c r="G175" s="102"/>
      <c r="H175" s="13"/>
      <c r="I175" s="102"/>
      <c r="J175" s="13"/>
      <c r="K175" s="361"/>
    </row>
    <row r="176" spans="1:11" x14ac:dyDescent="0.25">
      <c r="A176" s="99"/>
      <c r="B176" s="27" t="s">
        <v>37</v>
      </c>
      <c r="C176" s="105"/>
      <c r="D176" s="106">
        <v>0.5</v>
      </c>
      <c r="E176" s="107">
        <v>0.5</v>
      </c>
      <c r="F176" s="13"/>
      <c r="G176" s="102"/>
      <c r="H176" s="13"/>
      <c r="I176" s="102"/>
      <c r="J176" s="13"/>
      <c r="K176" s="361"/>
    </row>
    <row r="177" spans="1:11" x14ac:dyDescent="0.25">
      <c r="A177" s="99"/>
      <c r="B177" s="104" t="s">
        <v>38</v>
      </c>
      <c r="C177" s="105"/>
      <c r="D177" s="108">
        <v>3</v>
      </c>
      <c r="E177" s="107">
        <v>3</v>
      </c>
      <c r="F177" s="109"/>
      <c r="G177" s="102"/>
      <c r="H177" s="102"/>
      <c r="I177" s="102"/>
      <c r="J177" s="13"/>
      <c r="K177" s="361"/>
    </row>
    <row r="178" spans="1:11" ht="15.75" x14ac:dyDescent="0.25">
      <c r="A178" s="110" t="s">
        <v>137</v>
      </c>
      <c r="B178" s="25"/>
      <c r="C178" s="20">
        <v>180</v>
      </c>
      <c r="D178" s="6"/>
      <c r="E178" s="5"/>
      <c r="F178" s="6">
        <v>0.14000000000000001</v>
      </c>
      <c r="G178" s="5">
        <v>0.14000000000000001</v>
      </c>
      <c r="H178" s="6">
        <v>13.2</v>
      </c>
      <c r="I178" s="5">
        <v>55.26</v>
      </c>
      <c r="J178" s="6">
        <v>0.81</v>
      </c>
      <c r="K178" s="372" t="s">
        <v>138</v>
      </c>
    </row>
    <row r="179" spans="1:11" ht="15.75" x14ac:dyDescent="0.25">
      <c r="A179" s="9"/>
      <c r="B179" s="9" t="s">
        <v>139</v>
      </c>
      <c r="C179" s="20"/>
      <c r="D179" s="6">
        <v>31.92</v>
      </c>
      <c r="E179" s="5">
        <v>28</v>
      </c>
      <c r="F179" s="6"/>
      <c r="G179" s="5"/>
      <c r="H179" s="6"/>
      <c r="I179" s="5"/>
      <c r="J179" s="92"/>
      <c r="K179" s="361"/>
    </row>
    <row r="180" spans="1:11" ht="15.75" x14ac:dyDescent="0.25">
      <c r="A180" s="9"/>
      <c r="B180" s="9" t="s">
        <v>78</v>
      </c>
      <c r="C180" s="20"/>
      <c r="D180" s="6">
        <v>183</v>
      </c>
      <c r="E180" s="5">
        <v>183</v>
      </c>
      <c r="F180" s="6"/>
      <c r="G180" s="5"/>
      <c r="H180" s="6"/>
      <c r="I180" s="5"/>
      <c r="J180" s="92"/>
      <c r="K180" s="361"/>
    </row>
    <row r="181" spans="1:11" ht="15.75" x14ac:dyDescent="0.25">
      <c r="A181" s="9"/>
      <c r="B181" s="9" t="s">
        <v>53</v>
      </c>
      <c r="C181" s="20"/>
      <c r="D181" s="6">
        <v>6</v>
      </c>
      <c r="E181" s="5">
        <v>6</v>
      </c>
      <c r="F181" s="6"/>
      <c r="G181" s="5"/>
      <c r="H181" s="6"/>
      <c r="I181" s="5"/>
      <c r="J181" s="92"/>
      <c r="K181" s="361"/>
    </row>
    <row r="182" spans="1:11" ht="24" x14ac:dyDescent="0.25">
      <c r="A182" s="2" t="s">
        <v>70</v>
      </c>
      <c r="B182" s="9"/>
      <c r="C182" s="20">
        <v>25</v>
      </c>
      <c r="D182" s="60">
        <v>25</v>
      </c>
      <c r="E182" s="5">
        <v>25</v>
      </c>
      <c r="F182" s="5">
        <v>1.9</v>
      </c>
      <c r="G182" s="6">
        <v>0.2</v>
      </c>
      <c r="H182" s="5">
        <v>12.3</v>
      </c>
      <c r="I182" s="5">
        <v>58.75</v>
      </c>
      <c r="J182" s="6">
        <v>0</v>
      </c>
      <c r="K182" s="361" t="s">
        <v>79</v>
      </c>
    </row>
    <row r="183" spans="1:11" ht="24.75" thickBot="1" x14ac:dyDescent="0.3">
      <c r="A183" s="39" t="s">
        <v>80</v>
      </c>
      <c r="B183" s="40"/>
      <c r="C183" s="86">
        <v>45</v>
      </c>
      <c r="D183" s="76">
        <v>45</v>
      </c>
      <c r="E183" s="75">
        <v>45</v>
      </c>
      <c r="F183" s="75">
        <v>2.97</v>
      </c>
      <c r="G183" s="37">
        <v>0.54</v>
      </c>
      <c r="H183" s="75">
        <v>17.820000000000004</v>
      </c>
      <c r="I183" s="75">
        <v>89.100000000000009</v>
      </c>
      <c r="J183" s="37"/>
      <c r="K183" s="368" t="s">
        <v>81</v>
      </c>
    </row>
    <row r="184" spans="1:11" ht="16.5" thickBot="1" x14ac:dyDescent="0.3">
      <c r="A184" s="49" t="s">
        <v>47</v>
      </c>
      <c r="B184" s="80"/>
      <c r="C184" s="111">
        <v>705</v>
      </c>
      <c r="D184" s="79"/>
      <c r="E184" s="10"/>
      <c r="F184" s="79">
        <f>F137+F143+F155+F173+F178+F182+F183</f>
        <v>18.392852095808383</v>
      </c>
      <c r="G184" s="79">
        <f t="shared" ref="G184:J184" si="6">G137+G143+G155+G173+G178+G182+G183</f>
        <v>19.56875868263473</v>
      </c>
      <c r="H184" s="79">
        <f t="shared" si="6"/>
        <v>91.872622155688632</v>
      </c>
      <c r="I184" s="79">
        <f t="shared" si="6"/>
        <v>625.31047904191621</v>
      </c>
      <c r="J184" s="79">
        <f t="shared" si="6"/>
        <v>12.465000000000002</v>
      </c>
      <c r="K184" s="374"/>
    </row>
    <row r="185" spans="1:11" ht="31.5" x14ac:dyDescent="0.25">
      <c r="A185" s="2"/>
      <c r="B185" s="56" t="s">
        <v>595</v>
      </c>
      <c r="C185" s="15"/>
      <c r="D185" s="16"/>
      <c r="E185" s="15"/>
      <c r="F185" s="112"/>
      <c r="G185" s="19"/>
      <c r="H185" s="18"/>
      <c r="I185" s="19"/>
      <c r="J185" s="18"/>
      <c r="K185" s="361"/>
    </row>
    <row r="186" spans="1:11" ht="15.75" x14ac:dyDescent="0.25">
      <c r="A186" s="2" t="s">
        <v>171</v>
      </c>
      <c r="B186" s="9"/>
      <c r="C186" s="20">
        <v>180</v>
      </c>
      <c r="D186" s="25"/>
      <c r="E186" s="20"/>
      <c r="F186" s="6">
        <v>5.22</v>
      </c>
      <c r="G186" s="5">
        <v>4.5</v>
      </c>
      <c r="H186" s="6">
        <v>8.64</v>
      </c>
      <c r="I186" s="5">
        <v>96.3</v>
      </c>
      <c r="J186" s="6">
        <v>2.34</v>
      </c>
      <c r="K186" s="361" t="s">
        <v>172</v>
      </c>
    </row>
    <row r="187" spans="1:11" ht="15.75" x14ac:dyDescent="0.25">
      <c r="A187" s="2" t="s">
        <v>173</v>
      </c>
      <c r="B187" s="9" t="s">
        <v>94</v>
      </c>
      <c r="C187" s="20"/>
      <c r="D187" s="25">
        <v>189</v>
      </c>
      <c r="E187" s="20">
        <v>180</v>
      </c>
      <c r="F187" s="6"/>
      <c r="G187" s="5"/>
      <c r="H187" s="6"/>
      <c r="I187" s="5"/>
      <c r="J187" s="6"/>
      <c r="K187" s="361"/>
    </row>
    <row r="188" spans="1:11" ht="24" x14ac:dyDescent="0.25">
      <c r="A188" s="2" t="s">
        <v>174</v>
      </c>
      <c r="B188" s="48" t="s">
        <v>175</v>
      </c>
      <c r="C188" s="20">
        <v>20</v>
      </c>
      <c r="D188" s="4">
        <v>20</v>
      </c>
      <c r="E188" s="5">
        <v>20</v>
      </c>
      <c r="F188" s="5">
        <v>1.28</v>
      </c>
      <c r="G188" s="6">
        <v>3.36</v>
      </c>
      <c r="H188" s="5">
        <v>13.7</v>
      </c>
      <c r="I188" s="6">
        <v>90.2</v>
      </c>
      <c r="J188" s="4"/>
      <c r="K188" s="361" t="s">
        <v>176</v>
      </c>
    </row>
    <row r="189" spans="1:11" ht="15.75" x14ac:dyDescent="0.25">
      <c r="A189" s="2" t="s">
        <v>151</v>
      </c>
      <c r="B189" s="9"/>
      <c r="C189" s="20" t="s">
        <v>152</v>
      </c>
      <c r="D189" s="6"/>
      <c r="E189" s="5"/>
      <c r="F189" s="60">
        <v>13.34</v>
      </c>
      <c r="G189" s="6">
        <v>14.530200000000001</v>
      </c>
      <c r="H189" s="5">
        <v>49.1</v>
      </c>
      <c r="I189" s="6">
        <v>418.5</v>
      </c>
      <c r="J189" s="5">
        <v>2.14</v>
      </c>
      <c r="K189" s="361" t="s">
        <v>153</v>
      </c>
    </row>
    <row r="190" spans="1:11" ht="15.75" x14ac:dyDescent="0.25">
      <c r="A190" s="2"/>
      <c r="B190" s="9" t="s">
        <v>154</v>
      </c>
      <c r="C190" s="20"/>
      <c r="D190" s="6">
        <v>112.17</v>
      </c>
      <c r="E190" s="5">
        <v>110</v>
      </c>
      <c r="F190" s="60"/>
      <c r="G190" s="6"/>
      <c r="H190" s="5"/>
      <c r="I190" s="6"/>
      <c r="J190" s="5"/>
      <c r="K190" s="361"/>
    </row>
    <row r="191" spans="1:11" ht="15.75" x14ac:dyDescent="0.25">
      <c r="A191" s="2"/>
      <c r="B191" s="9" t="s">
        <v>155</v>
      </c>
      <c r="C191" s="20"/>
      <c r="D191" s="6">
        <v>6.9</v>
      </c>
      <c r="E191" s="5">
        <v>6.9</v>
      </c>
      <c r="F191" s="60"/>
      <c r="G191" s="6"/>
      <c r="H191" s="5"/>
      <c r="I191" s="6"/>
      <c r="J191" s="5"/>
      <c r="K191" s="361"/>
    </row>
    <row r="192" spans="1:11" ht="15.75" x14ac:dyDescent="0.25">
      <c r="A192" s="2"/>
      <c r="B192" s="9" t="s">
        <v>60</v>
      </c>
      <c r="C192" s="20"/>
      <c r="D192" s="6">
        <v>6</v>
      </c>
      <c r="E192" s="5">
        <v>5</v>
      </c>
      <c r="F192" s="60"/>
      <c r="G192" s="6"/>
      <c r="H192" s="5"/>
      <c r="I192" s="6"/>
      <c r="J192" s="5"/>
      <c r="K192" s="361"/>
    </row>
    <row r="193" spans="1:11" ht="15.75" x14ac:dyDescent="0.25">
      <c r="A193" s="2"/>
      <c r="B193" s="9" t="s">
        <v>156</v>
      </c>
      <c r="C193" s="20"/>
      <c r="D193" s="6">
        <v>9.6</v>
      </c>
      <c r="E193" s="5">
        <v>9.6</v>
      </c>
      <c r="F193" s="60"/>
      <c r="G193" s="6"/>
      <c r="H193" s="5"/>
      <c r="I193" s="6"/>
      <c r="J193" s="46"/>
      <c r="K193" s="361"/>
    </row>
    <row r="194" spans="1:11" ht="15.75" x14ac:dyDescent="0.25">
      <c r="A194" s="2"/>
      <c r="B194" s="9" t="s">
        <v>130</v>
      </c>
      <c r="C194" s="20"/>
      <c r="D194" s="6">
        <v>4.8</v>
      </c>
      <c r="E194" s="5">
        <v>4.8</v>
      </c>
      <c r="F194" s="60"/>
      <c r="G194" s="6"/>
      <c r="H194" s="5"/>
      <c r="I194" s="6"/>
      <c r="J194" s="46"/>
      <c r="K194" s="361"/>
    </row>
    <row r="195" spans="1:11" ht="15.75" x14ac:dyDescent="0.25">
      <c r="A195" s="2"/>
      <c r="B195" s="9" t="s">
        <v>38</v>
      </c>
      <c r="C195" s="20"/>
      <c r="D195" s="6">
        <v>4.8</v>
      </c>
      <c r="E195" s="5">
        <v>4.8</v>
      </c>
      <c r="F195" s="60"/>
      <c r="G195" s="6"/>
      <c r="H195" s="5"/>
      <c r="I195" s="6"/>
      <c r="J195" s="46"/>
      <c r="K195" s="361"/>
    </row>
    <row r="196" spans="1:11" ht="15.75" x14ac:dyDescent="0.25">
      <c r="A196" s="2"/>
      <c r="B196" s="9" t="s">
        <v>71</v>
      </c>
      <c r="C196" s="20"/>
      <c r="D196" s="6">
        <v>4.8</v>
      </c>
      <c r="E196" s="5">
        <v>4.8</v>
      </c>
      <c r="F196" s="60"/>
      <c r="G196" s="6"/>
      <c r="H196" s="5"/>
      <c r="I196" s="6"/>
      <c r="J196" s="46"/>
      <c r="K196" s="361"/>
    </row>
    <row r="197" spans="1:11" ht="15.75" x14ac:dyDescent="0.25">
      <c r="A197" s="2"/>
      <c r="B197" s="48" t="s">
        <v>37</v>
      </c>
      <c r="C197" s="20"/>
      <c r="D197" s="6">
        <v>0.6</v>
      </c>
      <c r="E197" s="5">
        <v>0.6</v>
      </c>
      <c r="F197" s="60"/>
      <c r="G197" s="6"/>
      <c r="H197" s="5"/>
      <c r="I197" s="6"/>
      <c r="J197" s="46"/>
      <c r="K197" s="361"/>
    </row>
    <row r="198" spans="1:11" ht="15.75" x14ac:dyDescent="0.25">
      <c r="A198" s="9"/>
      <c r="B198" s="48" t="s">
        <v>157</v>
      </c>
      <c r="C198" s="20"/>
      <c r="D198" s="6">
        <v>30.6</v>
      </c>
      <c r="E198" s="5">
        <v>30</v>
      </c>
      <c r="F198" s="60"/>
      <c r="G198" s="6"/>
      <c r="H198" s="5"/>
      <c r="I198" s="6"/>
      <c r="J198" s="46"/>
      <c r="K198" s="361"/>
    </row>
    <row r="199" spans="1:11" ht="24" x14ac:dyDescent="0.25">
      <c r="A199" s="2" t="s">
        <v>158</v>
      </c>
      <c r="B199" s="9"/>
      <c r="C199" s="5" t="s">
        <v>159</v>
      </c>
      <c r="D199" s="6"/>
      <c r="E199" s="5"/>
      <c r="F199" s="60">
        <v>0.126</v>
      </c>
      <c r="G199" s="6">
        <v>2.4999999999999998E-2</v>
      </c>
      <c r="H199" s="5">
        <v>6.2317331334332833</v>
      </c>
      <c r="I199" s="6">
        <v>26.48191904047976</v>
      </c>
      <c r="J199" s="5">
        <v>2.83</v>
      </c>
      <c r="K199" s="361" t="s">
        <v>160</v>
      </c>
    </row>
    <row r="200" spans="1:11" ht="15.75" x14ac:dyDescent="0.25">
      <c r="A200" s="2"/>
      <c r="B200" s="9" t="s">
        <v>100</v>
      </c>
      <c r="C200" s="20"/>
      <c r="D200" s="6">
        <v>0.9</v>
      </c>
      <c r="E200" s="5">
        <v>0.9</v>
      </c>
      <c r="F200" s="60"/>
      <c r="G200" s="6"/>
      <c r="H200" s="5"/>
      <c r="I200" s="6"/>
      <c r="J200" s="5"/>
      <c r="K200" s="361"/>
    </row>
    <row r="201" spans="1:11" ht="15.75" x14ac:dyDescent="0.25">
      <c r="A201" s="2"/>
      <c r="B201" s="9" t="s">
        <v>36</v>
      </c>
      <c r="C201" s="20"/>
      <c r="D201" s="6">
        <v>6</v>
      </c>
      <c r="E201" s="5">
        <v>6</v>
      </c>
      <c r="F201" s="60"/>
      <c r="G201" s="6"/>
      <c r="H201" s="5"/>
      <c r="I201" s="6"/>
      <c r="J201" s="5"/>
      <c r="K201" s="361"/>
    </row>
    <row r="202" spans="1:11" ht="15.75" x14ac:dyDescent="0.25">
      <c r="A202" s="2"/>
      <c r="B202" s="9" t="s">
        <v>161</v>
      </c>
      <c r="C202" s="20"/>
      <c r="D202" s="6">
        <v>8</v>
      </c>
      <c r="E202" s="5">
        <v>7</v>
      </c>
      <c r="F202" s="60"/>
      <c r="G202" s="6"/>
      <c r="H202" s="5"/>
      <c r="I202" s="6"/>
      <c r="J202" s="5"/>
      <c r="K202" s="361"/>
    </row>
    <row r="203" spans="1:11" ht="16.5" thickBot="1" x14ac:dyDescent="0.3">
      <c r="A203" s="2"/>
      <c r="B203" s="9" t="s">
        <v>35</v>
      </c>
      <c r="C203" s="20"/>
      <c r="D203" s="6">
        <v>180</v>
      </c>
      <c r="E203" s="5">
        <v>180</v>
      </c>
      <c r="F203" s="60"/>
      <c r="G203" s="6"/>
      <c r="H203" s="5"/>
      <c r="I203" s="6"/>
      <c r="J203" s="5"/>
      <c r="K203" s="361"/>
    </row>
    <row r="204" spans="1:11" ht="16.5" thickBot="1" x14ac:dyDescent="0.3">
      <c r="A204" s="116" t="s">
        <v>47</v>
      </c>
      <c r="B204" s="117"/>
      <c r="C204" s="118">
        <f>180+6+7+120+30+C188+180</f>
        <v>543</v>
      </c>
      <c r="D204" s="119"/>
      <c r="E204" s="120"/>
      <c r="F204" s="121">
        <f>F199+F189+F188+F186</f>
        <v>19.965999999999998</v>
      </c>
      <c r="G204" s="121">
        <f t="shared" ref="G204:J204" si="7">G199+G189+G188+G186</f>
        <v>22.415200000000002</v>
      </c>
      <c r="H204" s="121">
        <f t="shared" si="7"/>
        <v>77.671733133433278</v>
      </c>
      <c r="I204" s="121">
        <f t="shared" si="7"/>
        <v>631.48191904047974</v>
      </c>
      <c r="J204" s="121">
        <f t="shared" si="7"/>
        <v>7.3100000000000005</v>
      </c>
      <c r="K204" s="365"/>
    </row>
    <row r="205" spans="1:11" ht="16.5" thickBot="1" x14ac:dyDescent="0.3">
      <c r="A205" s="49" t="s">
        <v>101</v>
      </c>
      <c r="B205" s="80"/>
      <c r="C205" s="397">
        <f>C204+C184+C135+C131</f>
        <v>1842</v>
      </c>
      <c r="D205" s="10"/>
      <c r="E205" s="10"/>
      <c r="F205" s="10">
        <f>F204+F184+F135+F131</f>
        <v>52.684270378667122</v>
      </c>
      <c r="G205" s="10">
        <f t="shared" ref="G205:J205" si="8">G204+G184+G135+G131</f>
        <v>59.593867724981692</v>
      </c>
      <c r="H205" s="10">
        <f t="shared" si="8"/>
        <v>238.70608008428263</v>
      </c>
      <c r="I205" s="10">
        <f t="shared" si="8"/>
        <v>1740.3601764126558</v>
      </c>
      <c r="J205" s="10">
        <f t="shared" si="8"/>
        <v>24.805000000000003</v>
      </c>
      <c r="K205" s="365"/>
    </row>
    <row r="206" spans="1:11" ht="15.75" x14ac:dyDescent="0.25">
      <c r="A206" s="48"/>
      <c r="B206" s="48"/>
      <c r="C206" s="88"/>
      <c r="D206" s="88"/>
      <c r="E206" s="6"/>
      <c r="F206" s="58"/>
      <c r="G206" s="58"/>
      <c r="H206" s="58"/>
      <c r="I206" s="122"/>
      <c r="J206" s="122"/>
      <c r="K206" s="375"/>
    </row>
    <row r="207" spans="1:11" ht="16.5" thickBot="1" x14ac:dyDescent="0.3">
      <c r="A207" s="81" t="s">
        <v>162</v>
      </c>
      <c r="B207" s="48"/>
      <c r="C207" s="48"/>
      <c r="D207" s="91"/>
      <c r="E207" s="92"/>
      <c r="F207" s="92"/>
      <c r="G207" s="92"/>
      <c r="H207" s="92"/>
      <c r="I207" s="93"/>
      <c r="J207" s="93"/>
      <c r="K207" s="370"/>
    </row>
    <row r="208" spans="1:11" ht="15.75" x14ac:dyDescent="0.25">
      <c r="A208" s="30" t="s">
        <v>11</v>
      </c>
      <c r="B208" s="31"/>
      <c r="C208" s="32" t="s">
        <v>12</v>
      </c>
      <c r="D208" s="21" t="s">
        <v>13</v>
      </c>
      <c r="E208" s="21" t="s">
        <v>13</v>
      </c>
      <c r="F208" s="548" t="s">
        <v>14</v>
      </c>
      <c r="G208" s="549"/>
      <c r="H208" s="550"/>
      <c r="I208" s="33" t="s">
        <v>15</v>
      </c>
      <c r="J208" s="33" t="s">
        <v>16</v>
      </c>
      <c r="K208" s="371" t="s">
        <v>103</v>
      </c>
    </row>
    <row r="209" spans="1:11" ht="16.5" thickBot="1" x14ac:dyDescent="0.3">
      <c r="A209" s="2" t="s">
        <v>18</v>
      </c>
      <c r="B209" s="9"/>
      <c r="C209" s="7" t="s">
        <v>19</v>
      </c>
      <c r="D209" s="5" t="s">
        <v>20</v>
      </c>
      <c r="E209" s="5" t="s">
        <v>20</v>
      </c>
      <c r="F209" s="554"/>
      <c r="G209" s="555"/>
      <c r="H209" s="556"/>
      <c r="I209" s="4" t="s">
        <v>21</v>
      </c>
      <c r="J209" s="38"/>
      <c r="K209" s="372" t="s">
        <v>104</v>
      </c>
    </row>
    <row r="210" spans="1:11" ht="16.5" thickBot="1" x14ac:dyDescent="0.3">
      <c r="A210" s="2"/>
      <c r="B210" s="9"/>
      <c r="C210" s="7"/>
      <c r="D210" s="42" t="s">
        <v>22</v>
      </c>
      <c r="E210" s="42" t="s">
        <v>23</v>
      </c>
      <c r="F210" s="21" t="s">
        <v>24</v>
      </c>
      <c r="G210" s="21" t="s">
        <v>25</v>
      </c>
      <c r="H210" s="89" t="s">
        <v>26</v>
      </c>
      <c r="I210" s="33" t="s">
        <v>27</v>
      </c>
      <c r="J210" s="33" t="s">
        <v>28</v>
      </c>
      <c r="K210" s="368"/>
    </row>
    <row r="211" spans="1:11" ht="15.75" x14ac:dyDescent="0.25">
      <c r="A211" s="30"/>
      <c r="B211" s="52" t="s">
        <v>29</v>
      </c>
      <c r="C211" s="24"/>
      <c r="D211" s="89"/>
      <c r="E211" s="45"/>
      <c r="F211" s="90"/>
      <c r="G211" s="45"/>
      <c r="H211" s="90"/>
      <c r="I211" s="45"/>
      <c r="J211" s="90"/>
      <c r="K211" s="361"/>
    </row>
    <row r="212" spans="1:11" ht="31.5" x14ac:dyDescent="0.25">
      <c r="A212" s="2" t="s">
        <v>263</v>
      </c>
      <c r="B212" s="9"/>
      <c r="C212" s="20" t="s">
        <v>106</v>
      </c>
      <c r="D212" s="6"/>
      <c r="E212" s="5"/>
      <c r="F212" s="6">
        <v>5.4510000000000005</v>
      </c>
      <c r="G212" s="5">
        <v>5.2920000000000007</v>
      </c>
      <c r="H212" s="6">
        <v>29.058000000000003</v>
      </c>
      <c r="I212" s="5">
        <v>186.3</v>
      </c>
      <c r="J212" s="6">
        <v>1.05</v>
      </c>
      <c r="K212" s="361" t="s">
        <v>264</v>
      </c>
    </row>
    <row r="213" spans="1:11" ht="15.75" x14ac:dyDescent="0.25">
      <c r="A213" s="2"/>
      <c r="B213" s="9" t="s">
        <v>155</v>
      </c>
      <c r="C213" s="20"/>
      <c r="D213" s="6">
        <v>22.5</v>
      </c>
      <c r="E213" s="5">
        <v>22.5</v>
      </c>
      <c r="F213" s="6"/>
      <c r="G213" s="5"/>
      <c r="H213" s="6"/>
      <c r="I213" s="5"/>
      <c r="J213" s="6"/>
      <c r="K213" s="361"/>
    </row>
    <row r="214" spans="1:11" ht="15.75" x14ac:dyDescent="0.25">
      <c r="A214" s="2"/>
      <c r="B214" s="9" t="s">
        <v>34</v>
      </c>
      <c r="C214" s="20"/>
      <c r="D214" s="6">
        <v>158</v>
      </c>
      <c r="E214" s="5">
        <v>158</v>
      </c>
      <c r="F214" s="6"/>
      <c r="G214" s="5"/>
      <c r="H214" s="6"/>
      <c r="I214" s="5"/>
      <c r="J214" s="6"/>
      <c r="K214" s="361"/>
    </row>
    <row r="215" spans="1:11" ht="15.75" x14ac:dyDescent="0.25">
      <c r="A215" s="2"/>
      <c r="B215" s="9" t="s">
        <v>36</v>
      </c>
      <c r="C215" s="20"/>
      <c r="D215" s="6">
        <v>2.5</v>
      </c>
      <c r="E215" s="5">
        <v>2.5</v>
      </c>
      <c r="F215" s="6"/>
      <c r="G215" s="5"/>
      <c r="H215" s="6"/>
      <c r="I215" s="5"/>
      <c r="J215" s="6"/>
      <c r="K215" s="361"/>
    </row>
    <row r="216" spans="1:11" ht="15.75" x14ac:dyDescent="0.25">
      <c r="A216" s="2"/>
      <c r="B216" s="48" t="s">
        <v>37</v>
      </c>
      <c r="C216" s="20"/>
      <c r="D216" s="6">
        <v>0.5</v>
      </c>
      <c r="E216" s="5">
        <v>0.5</v>
      </c>
      <c r="F216" s="6"/>
      <c r="G216" s="5"/>
      <c r="H216" s="6"/>
      <c r="I216" s="5"/>
      <c r="J216" s="6"/>
      <c r="K216" s="361"/>
    </row>
    <row r="217" spans="1:11" ht="15.75" x14ac:dyDescent="0.25">
      <c r="A217" s="2"/>
      <c r="B217" s="9" t="s">
        <v>38</v>
      </c>
      <c r="C217" s="20"/>
      <c r="D217" s="6">
        <v>3</v>
      </c>
      <c r="E217" s="5">
        <v>3</v>
      </c>
      <c r="F217" s="6"/>
      <c r="G217" s="5"/>
      <c r="H217" s="6"/>
      <c r="I217" s="5"/>
      <c r="J217" s="6"/>
      <c r="K217" s="361"/>
    </row>
    <row r="218" spans="1:11" ht="15.75" x14ac:dyDescent="0.25">
      <c r="A218" s="82" t="s">
        <v>380</v>
      </c>
      <c r="B218" s="53"/>
      <c r="C218" s="15" t="s">
        <v>40</v>
      </c>
      <c r="D218" s="123"/>
      <c r="E218" s="124"/>
      <c r="F218" s="19">
        <v>2.673</v>
      </c>
      <c r="G218" s="18">
        <v>2.2679999999999998</v>
      </c>
      <c r="H218" s="19">
        <v>10.341733133433284</v>
      </c>
      <c r="I218" s="18">
        <v>72.701919040479751</v>
      </c>
      <c r="J218" s="19">
        <v>1.2</v>
      </c>
      <c r="K218" s="361" t="s">
        <v>163</v>
      </c>
    </row>
    <row r="219" spans="1:11" ht="15.75" x14ac:dyDescent="0.25">
      <c r="A219" s="82"/>
      <c r="B219" s="9" t="s">
        <v>100</v>
      </c>
      <c r="C219" s="84"/>
      <c r="D219" s="16">
        <v>0.45</v>
      </c>
      <c r="E219" s="15">
        <v>0.45</v>
      </c>
      <c r="F219" s="19"/>
      <c r="G219" s="18"/>
      <c r="H219" s="19"/>
      <c r="I219" s="18"/>
      <c r="J219" s="19"/>
      <c r="K219" s="361"/>
    </row>
    <row r="220" spans="1:11" ht="15.75" x14ac:dyDescent="0.25">
      <c r="A220" s="82"/>
      <c r="B220" s="53" t="s">
        <v>36</v>
      </c>
      <c r="C220" s="84"/>
      <c r="D220" s="16">
        <v>6</v>
      </c>
      <c r="E220" s="15">
        <v>6</v>
      </c>
      <c r="F220" s="19"/>
      <c r="G220" s="18"/>
      <c r="H220" s="19"/>
      <c r="I220" s="18"/>
      <c r="J220" s="19"/>
      <c r="K220" s="361"/>
    </row>
    <row r="221" spans="1:11" ht="15.75" x14ac:dyDescent="0.25">
      <c r="A221" s="82"/>
      <c r="B221" s="53" t="s">
        <v>34</v>
      </c>
      <c r="C221" s="84"/>
      <c r="D221" s="16">
        <v>92</v>
      </c>
      <c r="E221" s="15">
        <v>90</v>
      </c>
      <c r="F221" s="19"/>
      <c r="G221" s="18"/>
      <c r="H221" s="19"/>
      <c r="I221" s="18"/>
      <c r="J221" s="19"/>
      <c r="K221" s="361"/>
    </row>
    <row r="222" spans="1:11" ht="15.75" x14ac:dyDescent="0.25">
      <c r="A222" s="82"/>
      <c r="B222" s="53" t="s">
        <v>35</v>
      </c>
      <c r="C222" s="84"/>
      <c r="D222" s="16">
        <v>90</v>
      </c>
      <c r="E222" s="15">
        <v>90</v>
      </c>
      <c r="F222" s="19"/>
      <c r="G222" s="18"/>
      <c r="H222" s="19"/>
      <c r="I222" s="18"/>
      <c r="J222" s="19"/>
      <c r="K222" s="361"/>
    </row>
    <row r="223" spans="1:11" ht="15.75" x14ac:dyDescent="0.25">
      <c r="A223" s="2" t="s">
        <v>43</v>
      </c>
      <c r="B223" s="9"/>
      <c r="C223" s="20" t="s">
        <v>44</v>
      </c>
      <c r="D223" s="38"/>
      <c r="E223" s="46"/>
      <c r="F223" s="4">
        <v>2.29</v>
      </c>
      <c r="G223" s="5">
        <v>4.5</v>
      </c>
      <c r="H223" s="6">
        <v>15.489999999999997</v>
      </c>
      <c r="I223" s="4">
        <v>111.59999999999998</v>
      </c>
      <c r="J223" s="4"/>
      <c r="K223" s="361" t="s">
        <v>45</v>
      </c>
    </row>
    <row r="224" spans="1:11" ht="15.75" x14ac:dyDescent="0.25">
      <c r="A224" s="2"/>
      <c r="B224" s="9" t="s">
        <v>46</v>
      </c>
      <c r="C224" s="20"/>
      <c r="D224" s="4">
        <v>30</v>
      </c>
      <c r="E224" s="5">
        <v>30</v>
      </c>
      <c r="F224" s="4"/>
      <c r="G224" s="5"/>
      <c r="H224" s="5"/>
      <c r="I224" s="4"/>
      <c r="J224" s="4"/>
      <c r="K224" s="361"/>
    </row>
    <row r="225" spans="1:11" ht="16.5" thickBot="1" x14ac:dyDescent="0.3">
      <c r="A225" s="2"/>
      <c r="B225" s="9" t="s">
        <v>38</v>
      </c>
      <c r="C225" s="20"/>
      <c r="D225" s="4">
        <v>5</v>
      </c>
      <c r="E225" s="5">
        <v>5</v>
      </c>
      <c r="F225" s="4" t="s">
        <v>9</v>
      </c>
      <c r="G225" s="5"/>
      <c r="H225" s="5"/>
      <c r="I225" s="4"/>
      <c r="J225" s="4"/>
      <c r="K225" s="361"/>
    </row>
    <row r="226" spans="1:11" ht="16.5" thickBot="1" x14ac:dyDescent="0.3">
      <c r="A226" s="49" t="s">
        <v>47</v>
      </c>
      <c r="B226" s="50"/>
      <c r="C226" s="51">
        <v>404</v>
      </c>
      <c r="D226" s="26"/>
      <c r="E226" s="23"/>
      <c r="F226" s="10">
        <f>SUM(F212:F225)</f>
        <v>10.414000000000001</v>
      </c>
      <c r="G226" s="10">
        <f>SUM(G212:G225)</f>
        <v>12.06</v>
      </c>
      <c r="H226" s="10">
        <f>SUM(H212:H225)</f>
        <v>54.889733133433282</v>
      </c>
      <c r="I226" s="10">
        <f>SUM(I212:I225)</f>
        <v>370.60191904047974</v>
      </c>
      <c r="J226" s="10">
        <f>SUM(J212:J225)</f>
        <v>2.25</v>
      </c>
      <c r="K226" s="365"/>
    </row>
    <row r="227" spans="1:11" ht="15.75" x14ac:dyDescent="0.25">
      <c r="A227" s="2"/>
      <c r="B227" s="81" t="s">
        <v>48</v>
      </c>
      <c r="C227" s="24"/>
      <c r="D227" s="6"/>
      <c r="E227" s="5"/>
      <c r="F227" s="21"/>
      <c r="G227" s="6"/>
      <c r="H227" s="21"/>
      <c r="I227" s="6"/>
      <c r="J227" s="125"/>
      <c r="K227" s="361"/>
    </row>
    <row r="228" spans="1:11" ht="16.5" thickBot="1" x14ac:dyDescent="0.3">
      <c r="A228" s="2" t="s">
        <v>383</v>
      </c>
      <c r="B228" s="53"/>
      <c r="C228" s="15">
        <v>100</v>
      </c>
      <c r="D228" s="16">
        <v>100</v>
      </c>
      <c r="E228" s="15">
        <v>100</v>
      </c>
      <c r="F228" s="17">
        <v>0.4</v>
      </c>
      <c r="G228" s="18">
        <v>0.4</v>
      </c>
      <c r="H228" s="19">
        <v>9.8000000000000007</v>
      </c>
      <c r="I228" s="18">
        <v>47</v>
      </c>
      <c r="J228" s="19">
        <v>10</v>
      </c>
      <c r="K228" s="361" t="s">
        <v>50</v>
      </c>
    </row>
    <row r="229" spans="1:11" ht="16.5" thickBot="1" x14ac:dyDescent="0.3">
      <c r="A229" s="49" t="s">
        <v>47</v>
      </c>
      <c r="B229" s="50"/>
      <c r="C229" s="51">
        <v>100</v>
      </c>
      <c r="D229" s="26"/>
      <c r="E229" s="54"/>
      <c r="F229" s="10">
        <f>F228</f>
        <v>0.4</v>
      </c>
      <c r="G229" s="10">
        <f>G228</f>
        <v>0.4</v>
      </c>
      <c r="H229" s="10">
        <f>H228</f>
        <v>9.8000000000000007</v>
      </c>
      <c r="I229" s="10">
        <f>I228</f>
        <v>47</v>
      </c>
      <c r="J229" s="10">
        <f>J228</f>
        <v>10</v>
      </c>
      <c r="K229" s="365"/>
    </row>
    <row r="230" spans="1:11" ht="15.75" x14ac:dyDescent="0.25">
      <c r="A230" s="126"/>
      <c r="B230" s="52" t="s">
        <v>51</v>
      </c>
      <c r="C230" s="24"/>
      <c r="D230" s="89"/>
      <c r="E230" s="127"/>
      <c r="F230" s="33"/>
      <c r="G230" s="21"/>
      <c r="H230" s="89"/>
      <c r="I230" s="21"/>
      <c r="J230" s="90"/>
      <c r="K230" s="361"/>
    </row>
    <row r="231" spans="1:11" s="411" customFormat="1" ht="47.25" customHeight="1" x14ac:dyDescent="0.25">
      <c r="A231" s="478" t="s">
        <v>534</v>
      </c>
      <c r="B231" s="265"/>
      <c r="C231" s="479">
        <v>50</v>
      </c>
      <c r="D231" s="474"/>
      <c r="E231" s="473"/>
      <c r="F231" s="474">
        <v>0.85</v>
      </c>
      <c r="G231" s="473">
        <v>2.5</v>
      </c>
      <c r="H231" s="474">
        <v>4.2300000000000004</v>
      </c>
      <c r="I231" s="473">
        <v>42.85</v>
      </c>
      <c r="J231" s="474"/>
      <c r="K231" s="481" t="s">
        <v>536</v>
      </c>
    </row>
    <row r="232" spans="1:11" s="411" customFormat="1" ht="19.5" customHeight="1" x14ac:dyDescent="0.25">
      <c r="A232" s="265"/>
      <c r="B232" s="265" t="s">
        <v>535</v>
      </c>
      <c r="C232" s="479"/>
      <c r="D232" s="474">
        <v>57.2</v>
      </c>
      <c r="E232" s="473">
        <v>40</v>
      </c>
      <c r="F232" s="474"/>
      <c r="G232" s="473"/>
      <c r="H232" s="474"/>
      <c r="I232" s="473"/>
      <c r="J232" s="474"/>
      <c r="K232" s="473"/>
    </row>
    <row r="233" spans="1:11" s="411" customFormat="1" ht="19.5" customHeight="1" x14ac:dyDescent="0.25">
      <c r="A233" s="265"/>
      <c r="B233" s="265" t="s">
        <v>122</v>
      </c>
      <c r="C233" s="479"/>
      <c r="D233" s="474">
        <v>6</v>
      </c>
      <c r="E233" s="473">
        <v>5</v>
      </c>
      <c r="F233" s="474"/>
      <c r="G233" s="473"/>
      <c r="H233" s="474"/>
      <c r="I233" s="473"/>
      <c r="J233" s="474"/>
      <c r="K233" s="473"/>
    </row>
    <row r="234" spans="1:11" s="411" customFormat="1" ht="19.5" customHeight="1" x14ac:dyDescent="0.25">
      <c r="A234" s="265"/>
      <c r="B234" s="265" t="s">
        <v>156</v>
      </c>
      <c r="C234" s="479"/>
      <c r="D234" s="474">
        <v>2.5</v>
      </c>
      <c r="E234" s="473">
        <v>2.5</v>
      </c>
      <c r="F234" s="474"/>
      <c r="G234" s="473"/>
      <c r="H234" s="474"/>
      <c r="I234" s="473"/>
      <c r="J234" s="474"/>
      <c r="K234" s="473"/>
    </row>
    <row r="235" spans="1:11" s="411" customFormat="1" ht="19.5" customHeight="1" x14ac:dyDescent="0.25">
      <c r="A235" s="265"/>
      <c r="B235" s="265" t="s">
        <v>73</v>
      </c>
      <c r="C235" s="479"/>
      <c r="D235" s="474">
        <v>2.5</v>
      </c>
      <c r="E235" s="473">
        <v>2.5</v>
      </c>
      <c r="F235" s="474"/>
      <c r="G235" s="473"/>
      <c r="H235" s="474"/>
      <c r="I235" s="473"/>
      <c r="J235" s="474"/>
      <c r="K235" s="473"/>
    </row>
    <row r="236" spans="1:11" ht="31.5" x14ac:dyDescent="0.25">
      <c r="A236" s="35" t="s">
        <v>404</v>
      </c>
      <c r="B236" s="9"/>
      <c r="C236" s="62" t="s">
        <v>409</v>
      </c>
      <c r="D236" s="128"/>
      <c r="E236" s="129"/>
      <c r="F236" s="58">
        <v>3.9527999999999999</v>
      </c>
      <c r="G236" s="130">
        <v>3.7943999999999996</v>
      </c>
      <c r="H236" s="58">
        <v>11.905199999999999</v>
      </c>
      <c r="I236" s="130">
        <v>106.74</v>
      </c>
      <c r="J236" s="58">
        <v>4.1900000000000004</v>
      </c>
      <c r="K236" s="361" t="s">
        <v>166</v>
      </c>
    </row>
    <row r="237" spans="1:11" ht="15.75" x14ac:dyDescent="0.25">
      <c r="A237" s="2"/>
      <c r="B237" s="9" t="s">
        <v>168</v>
      </c>
      <c r="C237" s="62"/>
      <c r="D237" s="25">
        <v>14.58</v>
      </c>
      <c r="E237" s="20">
        <v>14.4</v>
      </c>
      <c r="F237" s="6"/>
      <c r="G237" s="5"/>
      <c r="H237" s="6"/>
      <c r="I237" s="5"/>
      <c r="J237" s="92"/>
      <c r="K237" s="361"/>
    </row>
    <row r="238" spans="1:11" ht="15.75" x14ac:dyDescent="0.25">
      <c r="A238" s="2"/>
      <c r="B238" s="9" t="s">
        <v>64</v>
      </c>
      <c r="C238" s="62"/>
      <c r="D238" s="25">
        <v>47.88</v>
      </c>
      <c r="E238" s="20">
        <v>36</v>
      </c>
      <c r="F238" s="6"/>
      <c r="G238" s="5"/>
      <c r="H238" s="6"/>
      <c r="I238" s="5"/>
      <c r="J238" s="92"/>
      <c r="K238" s="361"/>
    </row>
    <row r="239" spans="1:11" ht="15.75" x14ac:dyDescent="0.25">
      <c r="A239" s="2"/>
      <c r="B239" s="9" t="s">
        <v>65</v>
      </c>
      <c r="C239" s="62"/>
      <c r="D239" s="25">
        <v>11.52</v>
      </c>
      <c r="E239" s="5">
        <v>9</v>
      </c>
      <c r="F239" s="6"/>
      <c r="G239" s="5"/>
      <c r="H239" s="6"/>
      <c r="I239" s="5"/>
      <c r="J239" s="92"/>
      <c r="K239" s="361"/>
    </row>
    <row r="240" spans="1:11" ht="15.75" x14ac:dyDescent="0.25">
      <c r="A240" s="2"/>
      <c r="B240" s="9" t="s">
        <v>59</v>
      </c>
      <c r="C240" s="62"/>
      <c r="D240" s="25">
        <v>8.64</v>
      </c>
      <c r="E240" s="5">
        <v>7.2</v>
      </c>
      <c r="F240" s="6"/>
      <c r="G240" s="5"/>
      <c r="H240" s="6"/>
      <c r="I240" s="5"/>
      <c r="J240" s="92"/>
      <c r="K240" s="361"/>
    </row>
    <row r="241" spans="1:11" ht="15.75" x14ac:dyDescent="0.25">
      <c r="A241" s="2"/>
      <c r="B241" s="9" t="s">
        <v>67</v>
      </c>
      <c r="C241" s="62"/>
      <c r="D241" s="25">
        <v>3.6</v>
      </c>
      <c r="E241" s="20">
        <v>3.6</v>
      </c>
      <c r="F241" s="6"/>
      <c r="G241" s="5"/>
      <c r="H241" s="6"/>
      <c r="I241" s="5"/>
      <c r="J241" s="92"/>
      <c r="K241" s="361"/>
    </row>
    <row r="242" spans="1:11" ht="15.75" x14ac:dyDescent="0.25">
      <c r="A242" s="2"/>
      <c r="B242" s="48" t="s">
        <v>37</v>
      </c>
      <c r="C242" s="62"/>
      <c r="D242" s="25">
        <v>0.7</v>
      </c>
      <c r="E242" s="20">
        <v>0.7</v>
      </c>
      <c r="F242" s="6"/>
      <c r="G242" s="5"/>
      <c r="H242" s="6"/>
      <c r="I242" s="5"/>
      <c r="J242" s="92"/>
      <c r="K242" s="361"/>
    </row>
    <row r="243" spans="1:11" ht="15.75" x14ac:dyDescent="0.25">
      <c r="A243" s="2"/>
      <c r="B243" s="9" t="s">
        <v>128</v>
      </c>
      <c r="C243" s="62"/>
      <c r="D243" s="25">
        <v>126</v>
      </c>
      <c r="E243" s="20">
        <v>126</v>
      </c>
      <c r="F243" s="6"/>
      <c r="G243" s="5"/>
      <c r="H243" s="6"/>
      <c r="I243" s="5"/>
      <c r="J243" s="92"/>
      <c r="K243" s="361"/>
    </row>
    <row r="244" spans="1:11" ht="15.75" x14ac:dyDescent="0.25">
      <c r="A244" s="2" t="s">
        <v>410</v>
      </c>
      <c r="B244" s="9"/>
      <c r="C244" s="20">
        <v>200</v>
      </c>
      <c r="D244" s="128"/>
      <c r="E244" s="129"/>
      <c r="F244" s="6">
        <v>9.2199999999999953</v>
      </c>
      <c r="G244" s="5">
        <v>7.9383999999999997</v>
      </c>
      <c r="H244" s="6">
        <v>45.754399999999997</v>
      </c>
      <c r="I244" s="5">
        <v>290.64</v>
      </c>
      <c r="J244" s="6">
        <v>5.44</v>
      </c>
      <c r="K244" s="361" t="s">
        <v>169</v>
      </c>
    </row>
    <row r="245" spans="1:11" ht="15.75" x14ac:dyDescent="0.25">
      <c r="A245" s="2"/>
      <c r="B245" s="9" t="s">
        <v>406</v>
      </c>
      <c r="C245" s="62"/>
      <c r="D245" s="6">
        <v>44.8</v>
      </c>
      <c r="E245" s="129">
        <v>44.8</v>
      </c>
      <c r="F245" s="6"/>
      <c r="G245" s="5"/>
      <c r="H245" s="6"/>
      <c r="I245" s="5"/>
      <c r="J245" s="6"/>
      <c r="K245" s="361"/>
    </row>
    <row r="246" spans="1:11" ht="31.5" x14ac:dyDescent="0.25">
      <c r="A246" s="2"/>
      <c r="B246" s="9" t="s">
        <v>407</v>
      </c>
      <c r="C246" s="62"/>
      <c r="D246" s="6"/>
      <c r="E246" s="129">
        <v>32</v>
      </c>
      <c r="F246" s="6"/>
      <c r="G246" s="5"/>
      <c r="H246" s="6"/>
      <c r="I246" s="5"/>
      <c r="J246" s="6"/>
      <c r="K246" s="361"/>
    </row>
    <row r="247" spans="1:11" ht="15.75" x14ac:dyDescent="0.25">
      <c r="A247" s="2"/>
      <c r="B247" s="9" t="s">
        <v>148</v>
      </c>
      <c r="C247" s="62"/>
      <c r="D247" s="128">
        <v>8</v>
      </c>
      <c r="E247" s="129">
        <v>8</v>
      </c>
      <c r="F247" s="6"/>
      <c r="G247" s="5"/>
      <c r="H247" s="6"/>
      <c r="I247" s="5"/>
      <c r="J247" s="6"/>
      <c r="K247" s="361"/>
    </row>
    <row r="248" spans="1:11" ht="15.75" x14ac:dyDescent="0.25">
      <c r="A248" s="2"/>
      <c r="B248" s="9" t="s">
        <v>59</v>
      </c>
      <c r="C248" s="62"/>
      <c r="D248" s="128">
        <v>11.9</v>
      </c>
      <c r="E248" s="5">
        <v>10</v>
      </c>
      <c r="F248" s="6"/>
      <c r="G248" s="5"/>
      <c r="H248" s="6"/>
      <c r="I248" s="5"/>
      <c r="J248" s="92"/>
      <c r="K248" s="361"/>
    </row>
    <row r="249" spans="1:11" ht="15.75" x14ac:dyDescent="0.25">
      <c r="A249" s="2"/>
      <c r="B249" s="9" t="s">
        <v>65</v>
      </c>
      <c r="C249" s="62"/>
      <c r="D249" s="128">
        <v>16.25</v>
      </c>
      <c r="E249" s="5">
        <v>13</v>
      </c>
      <c r="F249" s="6"/>
      <c r="G249" s="5"/>
      <c r="H249" s="6"/>
      <c r="I249" s="5"/>
      <c r="J249" s="92"/>
      <c r="K249" s="361"/>
    </row>
    <row r="250" spans="1:11" ht="15.75" x14ac:dyDescent="0.25">
      <c r="A250" s="2"/>
      <c r="B250" s="9" t="s">
        <v>32</v>
      </c>
      <c r="C250" s="62"/>
      <c r="D250" s="128">
        <v>55</v>
      </c>
      <c r="E250" s="129">
        <v>55</v>
      </c>
      <c r="F250" s="4"/>
      <c r="G250" s="5"/>
      <c r="H250" s="6"/>
      <c r="I250" s="5"/>
      <c r="J250" s="6"/>
      <c r="K250" s="361"/>
    </row>
    <row r="251" spans="1:11" ht="15.75" x14ac:dyDescent="0.25">
      <c r="A251" s="2"/>
      <c r="B251" s="9" t="s">
        <v>78</v>
      </c>
      <c r="C251" s="62"/>
      <c r="D251" s="128">
        <v>86</v>
      </c>
      <c r="E251" s="129">
        <v>86</v>
      </c>
      <c r="F251" s="6"/>
      <c r="G251" s="5"/>
      <c r="H251" s="6"/>
      <c r="I251" s="5"/>
      <c r="J251" s="92"/>
      <c r="K251" s="361"/>
    </row>
    <row r="252" spans="1:11" ht="15.75" x14ac:dyDescent="0.25">
      <c r="A252" s="2"/>
      <c r="B252" s="48" t="s">
        <v>37</v>
      </c>
      <c r="C252" s="62"/>
      <c r="D252" s="131">
        <v>0.8</v>
      </c>
      <c r="E252" s="129">
        <v>0.8</v>
      </c>
      <c r="F252" s="5"/>
      <c r="G252" s="5"/>
      <c r="H252" s="5"/>
      <c r="I252" s="5"/>
      <c r="J252" s="92"/>
      <c r="K252" s="361"/>
    </row>
    <row r="253" spans="1:11" ht="15.75" x14ac:dyDescent="0.25">
      <c r="A253" s="2"/>
      <c r="B253" s="9" t="s">
        <v>170</v>
      </c>
      <c r="C253" s="62"/>
      <c r="D253" s="128"/>
      <c r="E253" s="129">
        <v>168</v>
      </c>
      <c r="F253" s="6"/>
      <c r="G253" s="5"/>
      <c r="H253" s="6"/>
      <c r="I253" s="5"/>
      <c r="J253" s="92"/>
      <c r="K253" s="361"/>
    </row>
    <row r="254" spans="1:11" ht="15.75" x14ac:dyDescent="0.25">
      <c r="A254" s="9" t="s">
        <v>349</v>
      </c>
      <c r="B254" s="9"/>
      <c r="C254" s="20">
        <v>180</v>
      </c>
      <c r="D254" s="6"/>
      <c r="E254" s="4"/>
      <c r="F254" s="4">
        <v>0.4</v>
      </c>
      <c r="G254" s="18">
        <v>1.7999999999999999E-2</v>
      </c>
      <c r="H254" s="6">
        <v>16.600000000000001</v>
      </c>
      <c r="I254" s="5">
        <v>68.2</v>
      </c>
      <c r="J254" s="6">
        <v>2.44</v>
      </c>
      <c r="K254" s="361" t="s">
        <v>372</v>
      </c>
    </row>
    <row r="255" spans="1:11" ht="15.75" x14ac:dyDescent="0.25">
      <c r="A255" s="9"/>
      <c r="B255" s="9" t="s">
        <v>350</v>
      </c>
      <c r="C255" s="20"/>
      <c r="D255" s="6">
        <v>18.399999999999999</v>
      </c>
      <c r="E255" s="4">
        <v>18</v>
      </c>
      <c r="F255" s="4"/>
      <c r="G255" s="18"/>
      <c r="H255" s="6"/>
      <c r="I255" s="5"/>
      <c r="J255" s="6"/>
      <c r="K255" s="361"/>
    </row>
    <row r="256" spans="1:11" ht="31.5" x14ac:dyDescent="0.25">
      <c r="A256" s="9"/>
      <c r="B256" s="9" t="s">
        <v>205</v>
      </c>
      <c r="C256" s="7"/>
      <c r="D256" s="129"/>
      <c r="E256" s="128">
        <v>28.8</v>
      </c>
      <c r="F256" s="4"/>
      <c r="G256" s="18"/>
      <c r="H256" s="6"/>
      <c r="I256" s="5"/>
      <c r="J256" s="6"/>
      <c r="K256" s="361"/>
    </row>
    <row r="257" spans="1:11" ht="15.75" x14ac:dyDescent="0.25">
      <c r="A257" s="9"/>
      <c r="B257" s="9" t="s">
        <v>36</v>
      </c>
      <c r="C257" s="20"/>
      <c r="D257" s="6">
        <v>6</v>
      </c>
      <c r="E257" s="4">
        <v>6</v>
      </c>
      <c r="F257" s="4"/>
      <c r="G257" s="18"/>
      <c r="H257" s="6"/>
      <c r="I257" s="5"/>
      <c r="J257" s="6"/>
      <c r="K257" s="361"/>
    </row>
    <row r="258" spans="1:11" ht="15.75" x14ac:dyDescent="0.25">
      <c r="A258" s="72"/>
      <c r="B258" s="9" t="s">
        <v>78</v>
      </c>
      <c r="C258" s="20"/>
      <c r="D258" s="6">
        <v>183</v>
      </c>
      <c r="E258" s="4">
        <v>183</v>
      </c>
      <c r="F258" s="4"/>
      <c r="G258" s="5"/>
      <c r="H258" s="6"/>
      <c r="I258" s="73"/>
      <c r="J258" s="25"/>
      <c r="K258" s="361"/>
    </row>
    <row r="259" spans="1:11" ht="24" x14ac:dyDescent="0.25">
      <c r="A259" s="48" t="s">
        <v>70</v>
      </c>
      <c r="B259" s="9"/>
      <c r="C259" s="20">
        <v>20</v>
      </c>
      <c r="D259" s="6">
        <v>20</v>
      </c>
      <c r="E259" s="4">
        <v>20</v>
      </c>
      <c r="F259" s="4">
        <v>1.52</v>
      </c>
      <c r="G259" s="5">
        <v>0.16000000000000003</v>
      </c>
      <c r="H259" s="6">
        <v>9.8400000000000016</v>
      </c>
      <c r="I259" s="73">
        <v>47.000000000000007</v>
      </c>
      <c r="J259" s="25">
        <v>0</v>
      </c>
      <c r="K259" s="361" t="s">
        <v>79</v>
      </c>
    </row>
    <row r="260" spans="1:11" ht="24.75" thickBot="1" x14ac:dyDescent="0.3">
      <c r="A260" s="39" t="s">
        <v>80</v>
      </c>
      <c r="B260" s="40"/>
      <c r="C260" s="86">
        <v>45</v>
      </c>
      <c r="D260" s="75">
        <v>45</v>
      </c>
      <c r="E260" s="36">
        <v>45</v>
      </c>
      <c r="F260" s="36">
        <v>2.97</v>
      </c>
      <c r="G260" s="75">
        <v>0.54</v>
      </c>
      <c r="H260" s="37">
        <v>17.820000000000004</v>
      </c>
      <c r="I260" s="75">
        <v>89.100000000000009</v>
      </c>
      <c r="J260" s="37"/>
      <c r="K260" s="368" t="s">
        <v>81</v>
      </c>
    </row>
    <row r="261" spans="1:11" ht="16.5" thickBot="1" x14ac:dyDescent="0.3">
      <c r="A261" s="132" t="s">
        <v>47</v>
      </c>
      <c r="B261" s="133"/>
      <c r="C261" s="533">
        <f>C260+C259+C254+C244+C236+C231</f>
        <v>675</v>
      </c>
      <c r="D261" s="134"/>
      <c r="E261" s="135"/>
      <c r="F261" s="10">
        <f>F260+F259+F254+F244+F236+F231</f>
        <v>18.912799999999997</v>
      </c>
      <c r="G261" s="10">
        <f>G260+G259+G254+G244+G236+G231</f>
        <v>14.950799999999999</v>
      </c>
      <c r="H261" s="10">
        <f>H260+H259+H254+H244+H236+H231</f>
        <v>106.14959999999999</v>
      </c>
      <c r="I261" s="10">
        <f>I260+I259+I254+I244+I236+I231</f>
        <v>644.53</v>
      </c>
      <c r="J261" s="10">
        <f>J260+J259+J254+J244+J236+J231</f>
        <v>12.07</v>
      </c>
      <c r="K261" s="365"/>
    </row>
    <row r="262" spans="1:11" ht="31.5" x14ac:dyDescent="0.25">
      <c r="A262" s="2"/>
      <c r="B262" s="136" t="s">
        <v>595</v>
      </c>
      <c r="C262" s="24"/>
      <c r="D262" s="6"/>
      <c r="E262" s="5"/>
      <c r="F262" s="4"/>
      <c r="G262" s="4"/>
      <c r="H262" s="5"/>
      <c r="I262" s="6"/>
      <c r="J262" s="4"/>
      <c r="K262" s="361"/>
    </row>
    <row r="263" spans="1:11" ht="15.75" x14ac:dyDescent="0.25">
      <c r="A263" s="2" t="s">
        <v>82</v>
      </c>
      <c r="B263" s="53"/>
      <c r="C263" s="15">
        <v>180</v>
      </c>
      <c r="D263" s="113"/>
      <c r="E263" s="113"/>
      <c r="F263" s="18">
        <v>5.22</v>
      </c>
      <c r="G263" s="112">
        <v>4.5</v>
      </c>
      <c r="H263" s="18">
        <v>7.5600000000000005</v>
      </c>
      <c r="I263" s="18">
        <v>91.8</v>
      </c>
      <c r="J263" s="17">
        <v>0.54</v>
      </c>
      <c r="K263" s="361" t="s">
        <v>83</v>
      </c>
    </row>
    <row r="264" spans="1:11" ht="15.75" x14ac:dyDescent="0.25">
      <c r="A264" s="2" t="s">
        <v>140</v>
      </c>
      <c r="B264" s="2" t="s">
        <v>85</v>
      </c>
      <c r="C264" s="15"/>
      <c r="D264" s="113">
        <v>185</v>
      </c>
      <c r="E264" s="113">
        <v>180</v>
      </c>
      <c r="F264" s="18"/>
      <c r="G264" s="112"/>
      <c r="H264" s="18"/>
      <c r="I264" s="18"/>
      <c r="J264" s="17"/>
      <c r="K264" s="361"/>
    </row>
    <row r="265" spans="1:11" ht="15.75" x14ac:dyDescent="0.25">
      <c r="A265" s="2" t="s">
        <v>141</v>
      </c>
      <c r="B265" s="9"/>
      <c r="C265" s="20">
        <v>50</v>
      </c>
      <c r="D265" s="6"/>
      <c r="E265" s="5"/>
      <c r="F265" s="60">
        <v>3.39</v>
      </c>
      <c r="G265" s="6">
        <v>4.9000000000000004</v>
      </c>
      <c r="H265" s="5">
        <v>30.1</v>
      </c>
      <c r="I265" s="6">
        <v>165.5</v>
      </c>
      <c r="J265" s="5"/>
      <c r="K265" s="361" t="s">
        <v>142</v>
      </c>
    </row>
    <row r="266" spans="1:11" ht="15.75" x14ac:dyDescent="0.25">
      <c r="A266" s="2"/>
      <c r="B266" s="9" t="s">
        <v>133</v>
      </c>
      <c r="C266" s="20"/>
      <c r="D266" s="6">
        <v>30.5</v>
      </c>
      <c r="E266" s="5">
        <v>30</v>
      </c>
      <c r="F266" s="60"/>
      <c r="G266" s="6"/>
      <c r="H266" s="5"/>
      <c r="I266" s="6"/>
      <c r="J266" s="5"/>
      <c r="K266" s="361"/>
    </row>
    <row r="267" spans="1:11" ht="31.5" x14ac:dyDescent="0.25">
      <c r="A267" s="2"/>
      <c r="B267" s="9" t="s">
        <v>143</v>
      </c>
      <c r="C267" s="20"/>
      <c r="D267" s="6">
        <v>1</v>
      </c>
      <c r="E267" s="5">
        <v>1</v>
      </c>
      <c r="F267" s="60"/>
      <c r="G267" s="6"/>
      <c r="H267" s="5"/>
      <c r="I267" s="6"/>
      <c r="J267" s="5"/>
      <c r="K267" s="361"/>
    </row>
    <row r="268" spans="1:11" ht="15.75" x14ac:dyDescent="0.25">
      <c r="A268" s="2"/>
      <c r="B268" s="9" t="s">
        <v>36</v>
      </c>
      <c r="C268" s="20"/>
      <c r="D268" s="6">
        <v>6</v>
      </c>
      <c r="E268" s="5">
        <v>6</v>
      </c>
      <c r="F268" s="60"/>
      <c r="G268" s="6"/>
      <c r="H268" s="5"/>
      <c r="I268" s="6"/>
      <c r="J268" s="5"/>
      <c r="K268" s="361"/>
    </row>
    <row r="269" spans="1:11" ht="15.75" x14ac:dyDescent="0.25">
      <c r="A269" s="2"/>
      <c r="B269" s="9" t="s">
        <v>38</v>
      </c>
      <c r="C269" s="20"/>
      <c r="D269" s="6">
        <v>6.5</v>
      </c>
      <c r="E269" s="5">
        <v>6.5</v>
      </c>
      <c r="F269" s="60"/>
      <c r="G269" s="6"/>
      <c r="H269" s="5"/>
      <c r="I269" s="6"/>
      <c r="J269" s="5"/>
      <c r="K269" s="361"/>
    </row>
    <row r="270" spans="1:11" ht="15.75" x14ac:dyDescent="0.25">
      <c r="A270" s="2"/>
      <c r="B270" s="9" t="s">
        <v>37</v>
      </c>
      <c r="C270" s="20"/>
      <c r="D270" s="6">
        <v>0.3</v>
      </c>
      <c r="E270" s="5">
        <v>0.3</v>
      </c>
      <c r="F270" s="60"/>
      <c r="G270" s="6"/>
      <c r="H270" s="5"/>
      <c r="I270" s="6"/>
      <c r="J270" s="5"/>
      <c r="K270" s="361"/>
    </row>
    <row r="271" spans="1:11" ht="15.75" x14ac:dyDescent="0.25">
      <c r="A271" s="2"/>
      <c r="B271" s="9" t="s">
        <v>144</v>
      </c>
      <c r="C271" s="20"/>
      <c r="D271" s="6">
        <v>0.2</v>
      </c>
      <c r="E271" s="5">
        <v>0.2</v>
      </c>
      <c r="F271" s="60"/>
      <c r="G271" s="6"/>
      <c r="H271" s="5"/>
      <c r="I271" s="6"/>
      <c r="J271" s="5"/>
      <c r="K271" s="361"/>
    </row>
    <row r="272" spans="1:11" ht="15.75" x14ac:dyDescent="0.25">
      <c r="A272" s="2"/>
      <c r="B272" s="9" t="s">
        <v>145</v>
      </c>
      <c r="C272" s="20"/>
      <c r="D272" s="6">
        <v>15.3</v>
      </c>
      <c r="E272" s="5">
        <v>15.3</v>
      </c>
      <c r="F272" s="60"/>
      <c r="G272" s="6"/>
      <c r="H272" s="5"/>
      <c r="I272" s="6"/>
      <c r="J272" s="5"/>
      <c r="K272" s="361"/>
    </row>
    <row r="273" spans="1:11" ht="15.75" x14ac:dyDescent="0.25">
      <c r="A273" s="2"/>
      <c r="B273" s="9" t="s">
        <v>72</v>
      </c>
      <c r="C273" s="20"/>
      <c r="D273" s="6"/>
      <c r="E273" s="5">
        <v>57</v>
      </c>
      <c r="F273" s="60"/>
      <c r="G273" s="6"/>
      <c r="H273" s="5"/>
      <c r="I273" s="6"/>
      <c r="J273" s="5"/>
      <c r="K273" s="361"/>
    </row>
    <row r="274" spans="1:11" ht="15.75" x14ac:dyDescent="0.25">
      <c r="A274" s="2"/>
      <c r="B274" s="9" t="s">
        <v>146</v>
      </c>
      <c r="C274" s="20"/>
      <c r="D274" s="6"/>
      <c r="E274" s="5"/>
      <c r="F274" s="60"/>
      <c r="G274" s="6"/>
      <c r="H274" s="5"/>
      <c r="I274" s="6"/>
      <c r="J274" s="5"/>
      <c r="K274" s="361"/>
    </row>
    <row r="275" spans="1:11" ht="15.75" x14ac:dyDescent="0.25">
      <c r="A275" s="2"/>
      <c r="B275" s="9" t="s">
        <v>147</v>
      </c>
      <c r="C275" s="20"/>
      <c r="D275" s="6">
        <v>1.2</v>
      </c>
      <c r="E275" s="5">
        <v>1.2</v>
      </c>
      <c r="F275" s="60"/>
      <c r="G275" s="6"/>
      <c r="H275" s="5"/>
      <c r="I275" s="6"/>
      <c r="J275" s="5"/>
      <c r="K275" s="361"/>
    </row>
    <row r="276" spans="1:11" ht="15.75" x14ac:dyDescent="0.25">
      <c r="A276" s="2"/>
      <c r="B276" s="9" t="s">
        <v>148</v>
      </c>
      <c r="C276" s="20"/>
      <c r="D276" s="6">
        <v>1</v>
      </c>
      <c r="E276" s="5">
        <v>1</v>
      </c>
      <c r="F276" s="60"/>
      <c r="G276" s="6"/>
      <c r="H276" s="5"/>
      <c r="I276" s="6"/>
      <c r="J276" s="5"/>
      <c r="K276" s="361"/>
    </row>
    <row r="277" spans="1:11" ht="15.75" x14ac:dyDescent="0.25">
      <c r="A277" s="2"/>
      <c r="B277" s="9" t="s">
        <v>149</v>
      </c>
      <c r="C277" s="20"/>
      <c r="D277" s="6"/>
      <c r="E277" s="5">
        <v>2</v>
      </c>
      <c r="F277" s="60"/>
      <c r="G277" s="6"/>
      <c r="H277" s="5"/>
      <c r="I277" s="6"/>
      <c r="J277" s="5"/>
      <c r="K277" s="361"/>
    </row>
    <row r="278" spans="1:11" ht="31.5" x14ac:dyDescent="0.25">
      <c r="A278" s="2"/>
      <c r="B278" s="9" t="s">
        <v>150</v>
      </c>
      <c r="C278" s="20"/>
      <c r="D278" s="6">
        <v>1</v>
      </c>
      <c r="E278" s="5">
        <v>1</v>
      </c>
      <c r="F278" s="60"/>
      <c r="G278" s="6"/>
      <c r="H278" s="5"/>
      <c r="I278" s="6"/>
      <c r="J278" s="5"/>
      <c r="K278" s="361"/>
    </row>
    <row r="279" spans="1:11" ht="15.75" x14ac:dyDescent="0.25">
      <c r="A279" s="2" t="s">
        <v>177</v>
      </c>
      <c r="B279" s="9"/>
      <c r="C279" s="20">
        <v>80</v>
      </c>
      <c r="D279" s="6"/>
      <c r="E279" s="5"/>
      <c r="F279" s="4">
        <v>13.408800000000001</v>
      </c>
      <c r="G279" s="5">
        <v>2.8248000000000002</v>
      </c>
      <c r="H279" s="5">
        <v>1.1392000000000002</v>
      </c>
      <c r="I279" s="6">
        <v>88.000000000000028</v>
      </c>
      <c r="J279" s="4">
        <v>1.33</v>
      </c>
      <c r="K279" s="361" t="s">
        <v>178</v>
      </c>
    </row>
    <row r="280" spans="1:11" ht="15.75" x14ac:dyDescent="0.25">
      <c r="A280" s="2"/>
      <c r="B280" s="83" t="s">
        <v>92</v>
      </c>
      <c r="C280" s="20"/>
      <c r="D280" s="6">
        <v>81.599999999999994</v>
      </c>
      <c r="E280" s="5">
        <v>60</v>
      </c>
      <c r="F280" s="4"/>
      <c r="G280" s="5"/>
      <c r="H280" s="5"/>
      <c r="I280" s="6"/>
      <c r="J280" s="4"/>
      <c r="K280" s="361"/>
    </row>
    <row r="281" spans="1:11" ht="15.75" x14ac:dyDescent="0.25">
      <c r="A281" s="2"/>
      <c r="B281" s="83" t="s">
        <v>179</v>
      </c>
      <c r="C281" s="20"/>
      <c r="D281" s="6">
        <v>63</v>
      </c>
      <c r="E281" s="5">
        <v>60</v>
      </c>
      <c r="F281" s="4"/>
      <c r="G281" s="5"/>
      <c r="H281" s="5"/>
      <c r="I281" s="6"/>
      <c r="J281" s="4"/>
      <c r="K281" s="361"/>
    </row>
    <row r="282" spans="1:11" ht="15.75" x14ac:dyDescent="0.25">
      <c r="A282" s="2"/>
      <c r="B282" s="9" t="s">
        <v>93</v>
      </c>
      <c r="C282" s="20"/>
      <c r="D282" s="6">
        <v>12</v>
      </c>
      <c r="E282" s="5">
        <v>12</v>
      </c>
      <c r="F282" s="4"/>
      <c r="G282" s="5"/>
      <c r="H282" s="5"/>
      <c r="I282" s="6"/>
      <c r="J282" s="4"/>
      <c r="K282" s="361"/>
    </row>
    <row r="283" spans="1:11" ht="15.75" x14ac:dyDescent="0.25">
      <c r="A283" s="2"/>
      <c r="B283" s="9" t="s">
        <v>180</v>
      </c>
      <c r="C283" s="20"/>
      <c r="D283" s="6">
        <v>9.6</v>
      </c>
      <c r="E283" s="5">
        <v>8</v>
      </c>
      <c r="F283" s="4"/>
      <c r="G283" s="5"/>
      <c r="H283" s="5"/>
      <c r="I283" s="6"/>
      <c r="J283" s="4"/>
      <c r="K283" s="361"/>
    </row>
    <row r="284" spans="1:11" ht="15.75" x14ac:dyDescent="0.25">
      <c r="A284" s="2"/>
      <c r="B284" s="9" t="s">
        <v>148</v>
      </c>
      <c r="C284" s="20"/>
      <c r="D284" s="6">
        <v>3</v>
      </c>
      <c r="E284" s="5">
        <v>3</v>
      </c>
      <c r="F284" s="4"/>
      <c r="G284" s="5"/>
      <c r="H284" s="5"/>
      <c r="I284" s="6"/>
      <c r="J284" s="4"/>
      <c r="K284" s="361"/>
    </row>
    <row r="285" spans="1:11" ht="15.75" x14ac:dyDescent="0.25">
      <c r="A285" s="2"/>
      <c r="B285" s="9" t="s">
        <v>37</v>
      </c>
      <c r="C285" s="20"/>
      <c r="D285" s="6">
        <v>0.12</v>
      </c>
      <c r="E285" s="5">
        <v>0.12</v>
      </c>
      <c r="F285" s="4"/>
      <c r="G285" s="5"/>
      <c r="H285" s="5"/>
      <c r="I285" s="6"/>
      <c r="J285" s="4"/>
      <c r="K285" s="361"/>
    </row>
    <row r="286" spans="1:11" ht="15.75" x14ac:dyDescent="0.25">
      <c r="A286" s="2"/>
      <c r="B286" s="9" t="s">
        <v>181</v>
      </c>
      <c r="C286" s="20"/>
      <c r="D286" s="6">
        <v>12</v>
      </c>
      <c r="E286" s="5">
        <v>12</v>
      </c>
      <c r="F286" s="4"/>
      <c r="G286" s="5"/>
      <c r="H286" s="5"/>
      <c r="I286" s="6"/>
      <c r="J286" s="4"/>
      <c r="K286" s="361"/>
    </row>
    <row r="287" spans="1:11" s="403" customFormat="1" ht="39" customHeight="1" x14ac:dyDescent="0.25">
      <c r="A287" s="256" t="s">
        <v>537</v>
      </c>
      <c r="B287" s="257"/>
      <c r="C287" s="261">
        <v>140</v>
      </c>
      <c r="D287" s="210"/>
      <c r="E287" s="406"/>
      <c r="F287" s="209">
        <v>3.8</v>
      </c>
      <c r="G287" s="210">
        <v>8.25</v>
      </c>
      <c r="H287" s="209">
        <v>29.53</v>
      </c>
      <c r="I287" s="210">
        <v>212.8</v>
      </c>
      <c r="J287" s="209"/>
      <c r="K287" s="180" t="s">
        <v>538</v>
      </c>
    </row>
    <row r="288" spans="1:11" s="403" customFormat="1" ht="19.5" customHeight="1" x14ac:dyDescent="0.25">
      <c r="A288" s="256"/>
      <c r="B288" s="257" t="s">
        <v>64</v>
      </c>
      <c r="C288" s="261"/>
      <c r="D288" s="210">
        <v>270</v>
      </c>
      <c r="E288" s="406">
        <v>203</v>
      </c>
      <c r="F288" s="209"/>
      <c r="G288" s="210"/>
      <c r="H288" s="209"/>
      <c r="I288" s="210"/>
      <c r="J288" s="209"/>
      <c r="K288" s="180"/>
    </row>
    <row r="289" spans="1:11" s="403" customFormat="1" ht="19.5" customHeight="1" x14ac:dyDescent="0.25">
      <c r="A289" s="256"/>
      <c r="B289" s="257" t="s">
        <v>37</v>
      </c>
      <c r="C289" s="261"/>
      <c r="D289" s="210">
        <v>0.35</v>
      </c>
      <c r="E289" s="406">
        <v>0.35</v>
      </c>
      <c r="F289" s="209"/>
      <c r="G289" s="210"/>
      <c r="H289" s="209"/>
      <c r="I289" s="210"/>
      <c r="J289" s="209"/>
      <c r="K289" s="180"/>
    </row>
    <row r="290" spans="1:11" s="403" customFormat="1" ht="19.5" customHeight="1" x14ac:dyDescent="0.25">
      <c r="A290" s="256"/>
      <c r="B290" s="265" t="s">
        <v>73</v>
      </c>
      <c r="C290" s="261"/>
      <c r="D290" s="210">
        <v>5</v>
      </c>
      <c r="E290" s="406">
        <v>5</v>
      </c>
      <c r="F290" s="209"/>
      <c r="G290" s="210"/>
      <c r="H290" s="209"/>
      <c r="I290" s="210"/>
      <c r="J290" s="209"/>
      <c r="K290" s="180"/>
    </row>
    <row r="291" spans="1:11" ht="15.75" x14ac:dyDescent="0.25">
      <c r="A291" s="2" t="s">
        <v>183</v>
      </c>
      <c r="B291" s="9"/>
      <c r="C291" s="20" t="s">
        <v>40</v>
      </c>
      <c r="D291" s="25"/>
      <c r="E291" s="20"/>
      <c r="F291" s="6">
        <v>0.61020000000000008</v>
      </c>
      <c r="G291" s="5">
        <v>0.25020000000000003</v>
      </c>
      <c r="H291" s="6">
        <v>18.684000000000001</v>
      </c>
      <c r="I291" s="5">
        <v>79.38000000000001</v>
      </c>
      <c r="J291" s="6">
        <v>90</v>
      </c>
      <c r="K291" s="361" t="s">
        <v>184</v>
      </c>
    </row>
    <row r="292" spans="1:11" ht="15.75" x14ac:dyDescent="0.25">
      <c r="A292" s="2"/>
      <c r="B292" s="9" t="s">
        <v>181</v>
      </c>
      <c r="C292" s="20"/>
      <c r="D292" s="20">
        <v>180</v>
      </c>
      <c r="E292" s="139">
        <v>180</v>
      </c>
      <c r="F292" s="6"/>
      <c r="G292" s="5"/>
      <c r="H292" s="6"/>
      <c r="I292" s="5"/>
      <c r="J292" s="6"/>
      <c r="K292" s="361"/>
    </row>
    <row r="293" spans="1:11" ht="15.75" x14ac:dyDescent="0.25">
      <c r="A293" s="2"/>
      <c r="B293" s="9" t="s">
        <v>156</v>
      </c>
      <c r="C293" s="20"/>
      <c r="D293" s="20">
        <v>6</v>
      </c>
      <c r="E293" s="20">
        <v>6</v>
      </c>
      <c r="F293" s="7"/>
      <c r="G293" s="20"/>
      <c r="H293" s="20"/>
      <c r="I293" s="20"/>
      <c r="J293" s="20"/>
      <c r="K293" s="377"/>
    </row>
    <row r="294" spans="1:11" ht="15.75" x14ac:dyDescent="0.25">
      <c r="A294" s="9"/>
      <c r="B294" s="9" t="s">
        <v>185</v>
      </c>
      <c r="C294" s="8"/>
      <c r="D294" s="5">
        <v>18.399999999999999</v>
      </c>
      <c r="E294" s="5">
        <v>18</v>
      </c>
      <c r="F294" s="38"/>
      <c r="G294" s="46"/>
      <c r="H294" s="46"/>
      <c r="I294" s="46"/>
      <c r="J294" s="46"/>
      <c r="K294" s="361"/>
    </row>
    <row r="295" spans="1:11" ht="24.75" thickBot="1" x14ac:dyDescent="0.3">
      <c r="A295" s="2" t="s">
        <v>70</v>
      </c>
      <c r="B295" s="9"/>
      <c r="C295" s="86">
        <v>30</v>
      </c>
      <c r="D295" s="75">
        <v>30</v>
      </c>
      <c r="E295" s="60">
        <v>30</v>
      </c>
      <c r="F295" s="36">
        <v>2.2799999999999998</v>
      </c>
      <c r="G295" s="75">
        <v>0.24</v>
      </c>
      <c r="H295" s="60">
        <v>14.76</v>
      </c>
      <c r="I295" s="75">
        <v>70.5</v>
      </c>
      <c r="J295" s="75">
        <v>0</v>
      </c>
      <c r="K295" s="378" t="s">
        <v>79</v>
      </c>
    </row>
    <row r="296" spans="1:11" ht="16.5" thickBot="1" x14ac:dyDescent="0.3">
      <c r="A296" s="141" t="s">
        <v>47</v>
      </c>
      <c r="B296" s="142"/>
      <c r="C296" s="120">
        <f>C295+186+140+C279+C265+C263</f>
        <v>666</v>
      </c>
      <c r="D296" s="115"/>
      <c r="E296" s="114"/>
      <c r="F296" s="143">
        <f>F295+F291+F287+F279+F265+F263</f>
        <v>28.709</v>
      </c>
      <c r="G296" s="143">
        <f t="shared" ref="G296:J296" si="9">G295+G291+G287+G279+G265+G263</f>
        <v>20.965</v>
      </c>
      <c r="H296" s="143">
        <f t="shared" si="9"/>
        <v>101.7732</v>
      </c>
      <c r="I296" s="143">
        <f t="shared" si="9"/>
        <v>707.98</v>
      </c>
      <c r="J296" s="143">
        <f t="shared" si="9"/>
        <v>91.87</v>
      </c>
      <c r="K296" s="379"/>
    </row>
    <row r="297" spans="1:11" ht="16.5" thickBot="1" x14ac:dyDescent="0.3">
      <c r="A297" s="49" t="s">
        <v>101</v>
      </c>
      <c r="B297" s="80"/>
      <c r="C297" s="534">
        <f>C296+C261+C229+C226</f>
        <v>1845</v>
      </c>
      <c r="D297" s="51"/>
      <c r="E297" s="51"/>
      <c r="F297" s="10">
        <f>F296+F261+F229+F226</f>
        <v>58.435799999999993</v>
      </c>
      <c r="G297" s="10">
        <f t="shared" ref="G297:J297" si="10">G296+G261+G229+G226</f>
        <v>48.375799999999998</v>
      </c>
      <c r="H297" s="10">
        <f t="shared" si="10"/>
        <v>272.61253313343332</v>
      </c>
      <c r="I297" s="10">
        <f t="shared" si="10"/>
        <v>1770.1119190404797</v>
      </c>
      <c r="J297" s="10">
        <f t="shared" si="10"/>
        <v>116.19</v>
      </c>
      <c r="K297" s="369"/>
    </row>
    <row r="298" spans="1:11" ht="15.75" x14ac:dyDescent="0.25">
      <c r="A298" s="48"/>
      <c r="B298" s="48"/>
      <c r="C298" s="144"/>
      <c r="D298" s="6"/>
      <c r="E298" s="6"/>
      <c r="F298" s="58"/>
      <c r="G298" s="58"/>
      <c r="H298" s="58"/>
      <c r="I298" s="122"/>
      <c r="J298" s="122"/>
      <c r="K298" s="375"/>
    </row>
    <row r="299" spans="1:11" ht="16.5" thickBot="1" x14ac:dyDescent="0.3">
      <c r="A299" s="484" t="s">
        <v>186</v>
      </c>
      <c r="B299" s="48"/>
      <c r="C299" s="145"/>
      <c r="D299" s="91"/>
      <c r="E299" s="92"/>
      <c r="F299" s="92"/>
      <c r="G299" s="92"/>
      <c r="H299" s="92"/>
      <c r="I299" s="93"/>
      <c r="J299" s="93"/>
      <c r="K299" s="370"/>
    </row>
    <row r="300" spans="1:11" ht="27" customHeight="1" x14ac:dyDescent="0.25">
      <c r="A300" s="30" t="s">
        <v>11</v>
      </c>
      <c r="B300" s="31"/>
      <c r="C300" s="24" t="s">
        <v>12</v>
      </c>
      <c r="D300" s="94" t="s">
        <v>13</v>
      </c>
      <c r="E300" s="21" t="s">
        <v>13</v>
      </c>
      <c r="F300" s="548" t="s">
        <v>14</v>
      </c>
      <c r="G300" s="549"/>
      <c r="H300" s="550"/>
      <c r="I300" s="33" t="s">
        <v>15</v>
      </c>
      <c r="J300" s="33" t="s">
        <v>16</v>
      </c>
      <c r="K300" s="371" t="s">
        <v>103</v>
      </c>
    </row>
    <row r="301" spans="1:11" ht="16.5" thickBot="1" x14ac:dyDescent="0.3">
      <c r="A301" s="35" t="s">
        <v>18</v>
      </c>
      <c r="B301" s="25"/>
      <c r="C301" s="20" t="s">
        <v>19</v>
      </c>
      <c r="D301" s="60" t="s">
        <v>20</v>
      </c>
      <c r="E301" s="5" t="s">
        <v>20</v>
      </c>
      <c r="F301" s="36"/>
      <c r="G301" s="37"/>
      <c r="H301" s="37"/>
      <c r="I301" s="4" t="s">
        <v>21</v>
      </c>
      <c r="J301" s="4"/>
      <c r="K301" s="372" t="s">
        <v>104</v>
      </c>
    </row>
    <row r="302" spans="1:11" ht="16.5" thickBot="1" x14ac:dyDescent="0.3">
      <c r="A302" s="39"/>
      <c r="B302" s="40"/>
      <c r="C302" s="86"/>
      <c r="D302" s="42" t="s">
        <v>22</v>
      </c>
      <c r="E302" s="42" t="s">
        <v>23</v>
      </c>
      <c r="F302" s="42" t="s">
        <v>24</v>
      </c>
      <c r="G302" s="42" t="s">
        <v>25</v>
      </c>
      <c r="H302" s="138" t="s">
        <v>26</v>
      </c>
      <c r="I302" s="43" t="s">
        <v>27</v>
      </c>
      <c r="J302" s="43" t="s">
        <v>28</v>
      </c>
      <c r="K302" s="368"/>
    </row>
    <row r="303" spans="1:11" ht="15.75" x14ac:dyDescent="0.25">
      <c r="A303" s="2"/>
      <c r="B303" s="52" t="s">
        <v>29</v>
      </c>
      <c r="C303" s="24"/>
      <c r="D303" s="6"/>
      <c r="E303" s="45"/>
      <c r="F303" s="90"/>
      <c r="G303" s="45"/>
      <c r="H303" s="90"/>
      <c r="I303" s="45"/>
      <c r="J303" s="90"/>
      <c r="K303" s="361"/>
    </row>
    <row r="304" spans="1:11" ht="31.5" x14ac:dyDescent="0.25">
      <c r="A304" s="2" t="s">
        <v>187</v>
      </c>
      <c r="B304" s="140"/>
      <c r="C304" s="84" t="s">
        <v>106</v>
      </c>
      <c r="D304" s="16"/>
      <c r="E304" s="15"/>
      <c r="F304" s="19">
        <v>6.5377955517536348</v>
      </c>
      <c r="G304" s="18">
        <v>6.1478468776732251</v>
      </c>
      <c r="H304" s="19">
        <v>35.21304277159966</v>
      </c>
      <c r="I304" s="18">
        <v>223.40633019674937</v>
      </c>
      <c r="J304" s="19">
        <v>0.86</v>
      </c>
      <c r="K304" s="361" t="s">
        <v>188</v>
      </c>
    </row>
    <row r="305" spans="1:11" ht="15.75" x14ac:dyDescent="0.25">
      <c r="A305" s="82"/>
      <c r="B305" s="9" t="s">
        <v>189</v>
      </c>
      <c r="C305" s="84"/>
      <c r="D305" s="16">
        <v>22.5</v>
      </c>
      <c r="E305" s="15">
        <v>22.5</v>
      </c>
      <c r="F305" s="19"/>
      <c r="G305" s="18"/>
      <c r="H305" s="19"/>
      <c r="I305" s="18"/>
      <c r="J305" s="19"/>
      <c r="K305" s="361"/>
    </row>
    <row r="306" spans="1:11" ht="15.75" x14ac:dyDescent="0.25">
      <c r="A306" s="82"/>
      <c r="B306" s="83" t="s">
        <v>34</v>
      </c>
      <c r="C306" s="84"/>
      <c r="D306" s="16">
        <v>90</v>
      </c>
      <c r="E306" s="15">
        <v>90</v>
      </c>
      <c r="F306" s="19"/>
      <c r="G306" s="18"/>
      <c r="H306" s="19"/>
      <c r="I306" s="18"/>
      <c r="J306" s="19"/>
      <c r="K306" s="361"/>
    </row>
    <row r="307" spans="1:11" ht="15.75" x14ac:dyDescent="0.25">
      <c r="A307" s="82"/>
      <c r="B307" s="83" t="s">
        <v>35</v>
      </c>
      <c r="C307" s="84"/>
      <c r="D307" s="16">
        <v>68</v>
      </c>
      <c r="E307" s="15">
        <v>68</v>
      </c>
      <c r="F307" s="19"/>
      <c r="G307" s="18"/>
      <c r="H307" s="19"/>
      <c r="I307" s="18"/>
      <c r="J307" s="19"/>
      <c r="K307" s="361"/>
    </row>
    <row r="308" spans="1:11" ht="15.75" x14ac:dyDescent="0.25">
      <c r="A308" s="82"/>
      <c r="B308" s="83" t="s">
        <v>36</v>
      </c>
      <c r="C308" s="84"/>
      <c r="D308" s="16">
        <v>2.5</v>
      </c>
      <c r="E308" s="15">
        <v>2.5</v>
      </c>
      <c r="F308" s="19"/>
      <c r="G308" s="18"/>
      <c r="H308" s="19"/>
      <c r="I308" s="18"/>
      <c r="J308" s="19"/>
      <c r="K308" s="361"/>
    </row>
    <row r="309" spans="1:11" ht="15.75" x14ac:dyDescent="0.25">
      <c r="A309" s="82"/>
      <c r="B309" s="83" t="s">
        <v>37</v>
      </c>
      <c r="C309" s="84"/>
      <c r="D309" s="16">
        <v>0.5</v>
      </c>
      <c r="E309" s="15">
        <v>0.5</v>
      </c>
      <c r="F309" s="19"/>
      <c r="G309" s="18"/>
      <c r="H309" s="19"/>
      <c r="I309" s="18"/>
      <c r="J309" s="19"/>
      <c r="K309" s="361"/>
    </row>
    <row r="310" spans="1:11" ht="15.75" x14ac:dyDescent="0.25">
      <c r="A310" s="82"/>
      <c r="B310" s="83" t="s">
        <v>38</v>
      </c>
      <c r="C310" s="84"/>
      <c r="D310" s="16">
        <v>3</v>
      </c>
      <c r="E310" s="15">
        <v>3</v>
      </c>
      <c r="F310" s="19"/>
      <c r="G310" s="18"/>
      <c r="H310" s="19"/>
      <c r="I310" s="18"/>
      <c r="J310" s="19"/>
      <c r="K310" s="361"/>
    </row>
    <row r="311" spans="1:11" ht="15.75" x14ac:dyDescent="0.25">
      <c r="A311" s="2" t="s">
        <v>39</v>
      </c>
      <c r="B311" s="9"/>
      <c r="C311" s="20" t="s">
        <v>40</v>
      </c>
      <c r="D311" s="92"/>
      <c r="E311" s="46"/>
      <c r="F311" s="6">
        <v>2.8522522522522524</v>
      </c>
      <c r="G311" s="5">
        <v>2.4126126126126128</v>
      </c>
      <c r="H311" s="6">
        <v>5.9868026394721046</v>
      </c>
      <c r="I311" s="5">
        <v>42.673951696147256</v>
      </c>
      <c r="J311" s="6">
        <v>1.17</v>
      </c>
      <c r="K311" s="361" t="s">
        <v>41</v>
      </c>
    </row>
    <row r="312" spans="1:11" ht="15.75" x14ac:dyDescent="0.25">
      <c r="A312" s="2"/>
      <c r="B312" s="9" t="s">
        <v>42</v>
      </c>
      <c r="C312" s="20"/>
      <c r="D312" s="6">
        <v>2.5</v>
      </c>
      <c r="E312" s="5">
        <v>2.5</v>
      </c>
      <c r="F312" s="6"/>
      <c r="G312" s="5"/>
      <c r="H312" s="6"/>
      <c r="I312" s="5"/>
      <c r="J312" s="6"/>
      <c r="K312" s="361"/>
    </row>
    <row r="313" spans="1:11" ht="15.75" x14ac:dyDescent="0.25">
      <c r="A313" s="2"/>
      <c r="B313" s="9" t="s">
        <v>36</v>
      </c>
      <c r="C313" s="20"/>
      <c r="D313" s="6">
        <v>6</v>
      </c>
      <c r="E313" s="5">
        <v>6</v>
      </c>
      <c r="F313" s="6"/>
      <c r="G313" s="5"/>
      <c r="H313" s="6"/>
      <c r="I313" s="5"/>
      <c r="J313" s="6"/>
      <c r="K313" s="361"/>
    </row>
    <row r="314" spans="1:11" ht="15.75" x14ac:dyDescent="0.25">
      <c r="A314" s="7"/>
      <c r="B314" s="9" t="s">
        <v>34</v>
      </c>
      <c r="C314" s="20"/>
      <c r="D314" s="6">
        <v>90</v>
      </c>
      <c r="E314" s="5">
        <v>90</v>
      </c>
      <c r="F314" s="6"/>
      <c r="G314" s="5"/>
      <c r="H314" s="6"/>
      <c r="I314" s="5"/>
      <c r="J314" s="6"/>
      <c r="K314" s="361"/>
    </row>
    <row r="315" spans="1:11" ht="15.75" x14ac:dyDescent="0.25">
      <c r="A315" s="7"/>
      <c r="B315" s="9" t="s">
        <v>35</v>
      </c>
      <c r="C315" s="20"/>
      <c r="D315" s="6">
        <v>108</v>
      </c>
      <c r="E315" s="5">
        <v>108</v>
      </c>
      <c r="F315" s="6"/>
      <c r="G315" s="5"/>
      <c r="H315" s="6"/>
      <c r="I315" s="5"/>
      <c r="J315" s="6"/>
      <c r="K315" s="361"/>
    </row>
    <row r="316" spans="1:11" ht="31.5" x14ac:dyDescent="0.25">
      <c r="A316" s="2" t="s">
        <v>190</v>
      </c>
      <c r="B316" s="9"/>
      <c r="C316" s="62" t="s">
        <v>191</v>
      </c>
      <c r="D316" s="92"/>
      <c r="E316" s="46"/>
      <c r="F316" s="6">
        <v>2.35</v>
      </c>
      <c r="G316" s="5">
        <v>4.5199999999999996</v>
      </c>
      <c r="H316" s="6">
        <v>17.389999999999997</v>
      </c>
      <c r="I316" s="5">
        <v>119.79999999999998</v>
      </c>
      <c r="J316" s="5">
        <v>0.16</v>
      </c>
      <c r="K316" s="361"/>
    </row>
    <row r="317" spans="1:11" ht="15.75" x14ac:dyDescent="0.25">
      <c r="A317" s="2"/>
      <c r="B317" s="9" t="s">
        <v>46</v>
      </c>
      <c r="C317" s="20"/>
      <c r="D317" s="6">
        <v>30</v>
      </c>
      <c r="E317" s="5">
        <v>30</v>
      </c>
      <c r="F317" s="6"/>
      <c r="G317" s="5"/>
      <c r="H317" s="6"/>
      <c r="I317" s="5"/>
      <c r="J317" s="5"/>
      <c r="K317" s="361"/>
    </row>
    <row r="318" spans="1:11" ht="15.75" x14ac:dyDescent="0.25">
      <c r="A318" s="2"/>
      <c r="B318" s="9" t="s">
        <v>148</v>
      </c>
      <c r="C318" s="20"/>
      <c r="D318" s="6">
        <v>5</v>
      </c>
      <c r="E318" s="5">
        <v>5</v>
      </c>
      <c r="F318" s="6"/>
      <c r="G318" s="5"/>
      <c r="H318" s="6"/>
      <c r="I318" s="5"/>
      <c r="J318" s="5"/>
      <c r="K318" s="361"/>
    </row>
    <row r="319" spans="1:11" ht="16.5" thickBot="1" x14ac:dyDescent="0.3">
      <c r="A319" s="9"/>
      <c r="B319" s="9" t="s">
        <v>157</v>
      </c>
      <c r="C319" s="20"/>
      <c r="D319" s="6">
        <v>10</v>
      </c>
      <c r="E319" s="5">
        <v>10</v>
      </c>
      <c r="F319" s="6" t="s">
        <v>9</v>
      </c>
      <c r="G319" s="5"/>
      <c r="H319" s="6"/>
      <c r="I319" s="5"/>
      <c r="J319" s="5"/>
      <c r="K319" s="361"/>
    </row>
    <row r="320" spans="1:11" ht="16.5" thickBot="1" x14ac:dyDescent="0.3">
      <c r="A320" s="49" t="s">
        <v>47</v>
      </c>
      <c r="B320" s="50"/>
      <c r="C320" s="51">
        <v>414</v>
      </c>
      <c r="D320" s="26"/>
      <c r="E320" s="23"/>
      <c r="F320" s="10">
        <f>SUM(F304:F319)</f>
        <v>11.740047804005886</v>
      </c>
      <c r="G320" s="10">
        <f t="shared" ref="G320:J320" si="11">SUM(G304:G319)</f>
        <v>13.080459490285838</v>
      </c>
      <c r="H320" s="10">
        <f t="shared" si="11"/>
        <v>58.589845411071764</v>
      </c>
      <c r="I320" s="10">
        <f t="shared" si="11"/>
        <v>385.88028189289662</v>
      </c>
      <c r="J320" s="10">
        <f t="shared" si="11"/>
        <v>2.19</v>
      </c>
      <c r="K320" s="365"/>
    </row>
    <row r="321" spans="1:11" ht="15.75" x14ac:dyDescent="0.25">
      <c r="A321" s="2"/>
      <c r="B321" s="81" t="s">
        <v>48</v>
      </c>
      <c r="C321" s="20"/>
      <c r="D321" s="4"/>
      <c r="E321" s="5"/>
      <c r="F321" s="6"/>
      <c r="G321" s="5"/>
      <c r="H321" s="6"/>
      <c r="I321" s="5"/>
      <c r="J321" s="6"/>
      <c r="K321" s="363"/>
    </row>
    <row r="322" spans="1:11" ht="43.5" customHeight="1" thickBot="1" x14ac:dyDescent="0.3">
      <c r="A322" s="14" t="s">
        <v>192</v>
      </c>
      <c r="B322" s="53"/>
      <c r="C322" s="20">
        <v>180</v>
      </c>
      <c r="D322" s="6">
        <v>180</v>
      </c>
      <c r="E322" s="5">
        <v>180</v>
      </c>
      <c r="F322" s="4">
        <v>0.9</v>
      </c>
      <c r="G322" s="5"/>
      <c r="H322" s="6">
        <v>18.18</v>
      </c>
      <c r="I322" s="5">
        <v>76</v>
      </c>
      <c r="J322" s="6">
        <v>3.6</v>
      </c>
      <c r="K322" s="361" t="s">
        <v>116</v>
      </c>
    </row>
    <row r="323" spans="1:11" ht="16.5" thickBot="1" x14ac:dyDescent="0.3">
      <c r="A323" s="49" t="s">
        <v>47</v>
      </c>
      <c r="B323" s="50"/>
      <c r="C323" s="51">
        <v>180</v>
      </c>
      <c r="D323" s="26"/>
      <c r="E323" s="54"/>
      <c r="F323" s="10">
        <f>F322</f>
        <v>0.9</v>
      </c>
      <c r="G323" s="10">
        <f>G322</f>
        <v>0</v>
      </c>
      <c r="H323" s="10">
        <f>H322</f>
        <v>18.18</v>
      </c>
      <c r="I323" s="10">
        <f>I322</f>
        <v>76</v>
      </c>
      <c r="J323" s="10">
        <f>J322</f>
        <v>3.6</v>
      </c>
      <c r="K323" s="365"/>
    </row>
    <row r="324" spans="1:11" ht="15.75" x14ac:dyDescent="0.25">
      <c r="A324" s="147"/>
      <c r="B324" s="52" t="s">
        <v>51</v>
      </c>
      <c r="C324" s="24"/>
      <c r="D324" s="89"/>
      <c r="E324" s="45"/>
      <c r="F324" s="122"/>
      <c r="G324" s="59"/>
      <c r="H324" s="122"/>
      <c r="I324" s="59"/>
      <c r="J324" s="58"/>
      <c r="K324" s="363"/>
    </row>
    <row r="325" spans="1:11" s="403" customFormat="1" ht="19.5" customHeight="1" x14ac:dyDescent="0.25">
      <c r="A325" s="399" t="s">
        <v>539</v>
      </c>
      <c r="B325" s="399"/>
      <c r="C325" s="400">
        <v>50</v>
      </c>
      <c r="D325" s="401"/>
      <c r="E325" s="400"/>
      <c r="F325" s="401">
        <v>1.49</v>
      </c>
      <c r="G325" s="400">
        <v>2.59</v>
      </c>
      <c r="H325" s="401">
        <v>3.13</v>
      </c>
      <c r="I325" s="400">
        <v>41.8</v>
      </c>
      <c r="J325" s="401"/>
      <c r="K325" s="402" t="s">
        <v>541</v>
      </c>
    </row>
    <row r="326" spans="1:11" s="403" customFormat="1" ht="19.5" customHeight="1" x14ac:dyDescent="0.25">
      <c r="A326" s="399"/>
      <c r="B326" s="399" t="s">
        <v>540</v>
      </c>
      <c r="C326" s="400"/>
      <c r="D326" s="404">
        <v>80.16</v>
      </c>
      <c r="E326" s="405">
        <v>48</v>
      </c>
      <c r="F326" s="401"/>
      <c r="G326" s="400"/>
      <c r="H326" s="401"/>
      <c r="I326" s="400"/>
      <c r="J326" s="401"/>
      <c r="K326" s="400"/>
    </row>
    <row r="327" spans="1:11" s="403" customFormat="1" ht="19.5" customHeight="1" x14ac:dyDescent="0.25">
      <c r="A327" s="399"/>
      <c r="B327" s="399" t="s">
        <v>73</v>
      </c>
      <c r="C327" s="400"/>
      <c r="D327" s="404">
        <v>2.5</v>
      </c>
      <c r="E327" s="405">
        <v>2.5</v>
      </c>
      <c r="F327" s="401"/>
      <c r="G327" s="400"/>
      <c r="H327" s="401"/>
      <c r="I327" s="400"/>
      <c r="J327" s="401"/>
      <c r="K327" s="400"/>
    </row>
    <row r="328" spans="1:11" ht="31.5" x14ac:dyDescent="0.25">
      <c r="A328" s="74" t="s">
        <v>565</v>
      </c>
      <c r="B328" s="9"/>
      <c r="C328" s="20">
        <v>180</v>
      </c>
      <c r="D328" s="6"/>
      <c r="E328" s="5"/>
      <c r="F328" s="6">
        <v>1.4201999999999999</v>
      </c>
      <c r="G328" s="5">
        <v>1.9529999999999998</v>
      </c>
      <c r="H328" s="6">
        <v>8.7210000000000001</v>
      </c>
      <c r="I328" s="5">
        <v>61.739999999999995</v>
      </c>
      <c r="J328" s="6">
        <v>5.94</v>
      </c>
      <c r="K328" s="361" t="s">
        <v>193</v>
      </c>
    </row>
    <row r="329" spans="1:11" ht="15.75" x14ac:dyDescent="0.25">
      <c r="A329" s="74"/>
      <c r="B329" s="9" t="s">
        <v>196</v>
      </c>
      <c r="C329" s="20"/>
      <c r="D329" s="6">
        <v>12</v>
      </c>
      <c r="E329" s="5">
        <v>12</v>
      </c>
      <c r="F329" s="6"/>
      <c r="G329" s="5"/>
      <c r="H329" s="6"/>
      <c r="I329" s="5"/>
      <c r="J329" s="6"/>
      <c r="K329" s="361"/>
    </row>
    <row r="330" spans="1:11" ht="15.75" x14ac:dyDescent="0.25">
      <c r="A330" s="74"/>
      <c r="B330" s="9" t="s">
        <v>121</v>
      </c>
      <c r="C330" s="20"/>
      <c r="D330" s="6">
        <v>80</v>
      </c>
      <c r="E330" s="5">
        <v>60</v>
      </c>
      <c r="F330" s="6"/>
      <c r="G330" s="5"/>
      <c r="H330" s="6"/>
      <c r="I330" s="5"/>
      <c r="J330" s="6"/>
      <c r="K330" s="361"/>
    </row>
    <row r="331" spans="1:11" ht="15.75" x14ac:dyDescent="0.25">
      <c r="A331" s="74"/>
      <c r="B331" s="9" t="s">
        <v>65</v>
      </c>
      <c r="C331" s="20"/>
      <c r="D331" s="6">
        <v>10</v>
      </c>
      <c r="E331" s="5">
        <v>8</v>
      </c>
      <c r="F331" s="6"/>
      <c r="G331" s="5"/>
      <c r="H331" s="6"/>
      <c r="I331" s="5"/>
      <c r="J331" s="6"/>
      <c r="K331" s="361"/>
    </row>
    <row r="332" spans="1:11" ht="15.75" x14ac:dyDescent="0.25">
      <c r="A332" s="74"/>
      <c r="B332" s="9" t="s">
        <v>59</v>
      </c>
      <c r="C332" s="20"/>
      <c r="D332" s="6">
        <v>9.52</v>
      </c>
      <c r="E332" s="5">
        <v>8</v>
      </c>
      <c r="F332" s="6"/>
      <c r="G332" s="5"/>
      <c r="H332" s="6"/>
      <c r="I332" s="5"/>
      <c r="J332" s="6"/>
      <c r="K332" s="361"/>
    </row>
    <row r="333" spans="1:11" ht="13.5" customHeight="1" x14ac:dyDescent="0.25">
      <c r="A333" s="74"/>
      <c r="B333" s="9" t="s">
        <v>67</v>
      </c>
      <c r="C333" s="20"/>
      <c r="D333" s="6">
        <v>2</v>
      </c>
      <c r="E333" s="5">
        <v>2</v>
      </c>
      <c r="F333" s="6"/>
      <c r="G333" s="5"/>
      <c r="H333" s="6"/>
      <c r="I333" s="5"/>
      <c r="J333" s="6"/>
      <c r="K333" s="361"/>
    </row>
    <row r="334" spans="1:11" ht="17.25" customHeight="1" x14ac:dyDescent="0.25">
      <c r="A334" s="74"/>
      <c r="B334" s="48" t="s">
        <v>37</v>
      </c>
      <c r="C334" s="20"/>
      <c r="D334" s="6">
        <v>0.7</v>
      </c>
      <c r="E334" s="5">
        <v>0.7</v>
      </c>
      <c r="F334" s="6"/>
      <c r="G334" s="5"/>
      <c r="H334" s="6"/>
      <c r="I334" s="5"/>
      <c r="J334" s="6"/>
      <c r="K334" s="361"/>
    </row>
    <row r="335" spans="1:11" ht="15.75" x14ac:dyDescent="0.25">
      <c r="A335" s="74"/>
      <c r="B335" s="9" t="s">
        <v>128</v>
      </c>
      <c r="C335" s="20"/>
      <c r="D335" s="6">
        <v>120</v>
      </c>
      <c r="E335" s="5">
        <v>120</v>
      </c>
      <c r="F335" s="6"/>
      <c r="G335" s="5"/>
      <c r="H335" s="6"/>
      <c r="I335" s="5"/>
      <c r="J335" s="6"/>
      <c r="K335" s="361"/>
    </row>
    <row r="336" spans="1:11" ht="15.75" x14ac:dyDescent="0.25">
      <c r="A336" s="2" t="s">
        <v>197</v>
      </c>
      <c r="B336" s="9"/>
      <c r="C336" s="20">
        <v>200</v>
      </c>
      <c r="D336" s="25"/>
      <c r="E336" s="20"/>
      <c r="F336" s="6">
        <v>17.786666666666665</v>
      </c>
      <c r="G336" s="5">
        <v>13.826666666666664</v>
      </c>
      <c r="H336" s="6">
        <v>17.2</v>
      </c>
      <c r="I336" s="5">
        <v>264</v>
      </c>
      <c r="J336" s="6">
        <v>11.61</v>
      </c>
      <c r="K336" s="361" t="s">
        <v>198</v>
      </c>
    </row>
    <row r="337" spans="1:11" ht="15.75" x14ac:dyDescent="0.25">
      <c r="A337" s="2"/>
      <c r="B337" s="48" t="s">
        <v>132</v>
      </c>
      <c r="C337" s="62"/>
      <c r="D337" s="25">
        <v>97.5</v>
      </c>
      <c r="E337" s="129">
        <v>92</v>
      </c>
      <c r="F337" s="6"/>
      <c r="G337" s="5"/>
      <c r="H337" s="6"/>
      <c r="I337" s="5"/>
      <c r="J337" s="6"/>
      <c r="K337" s="361"/>
    </row>
    <row r="338" spans="1:11" ht="31.5" x14ac:dyDescent="0.25">
      <c r="A338" s="2"/>
      <c r="B338" s="9" t="s">
        <v>195</v>
      </c>
      <c r="C338" s="62"/>
      <c r="D338" s="25"/>
      <c r="E338" s="129">
        <v>40</v>
      </c>
      <c r="F338" s="6"/>
      <c r="G338" s="5"/>
      <c r="H338" s="6"/>
      <c r="I338" s="5"/>
      <c r="J338" s="6"/>
      <c r="K338" s="361"/>
    </row>
    <row r="339" spans="1:11" ht="15.75" x14ac:dyDescent="0.25">
      <c r="A339" s="2"/>
      <c r="B339" s="9" t="s">
        <v>199</v>
      </c>
      <c r="C339" s="62"/>
      <c r="D339" s="25"/>
      <c r="E339" s="129"/>
      <c r="F339" s="6"/>
      <c r="G339" s="5"/>
      <c r="H339" s="6"/>
      <c r="I339" s="5"/>
      <c r="J339" s="6"/>
      <c r="K339" s="361" t="s">
        <v>200</v>
      </c>
    </row>
    <row r="340" spans="1:11" ht="15.75" x14ac:dyDescent="0.25">
      <c r="A340" s="2"/>
      <c r="B340" s="9" t="s">
        <v>201</v>
      </c>
      <c r="C340" s="62"/>
      <c r="D340" s="25">
        <v>15</v>
      </c>
      <c r="E340" s="129">
        <v>15</v>
      </c>
      <c r="F340" s="6"/>
      <c r="G340" s="5"/>
      <c r="H340" s="6"/>
      <c r="I340" s="5"/>
      <c r="J340" s="6"/>
      <c r="K340" s="361"/>
    </row>
    <row r="341" spans="1:11" ht="15.75" x14ac:dyDescent="0.25">
      <c r="A341" s="2"/>
      <c r="B341" s="9" t="s">
        <v>182</v>
      </c>
      <c r="C341" s="62"/>
      <c r="D341" s="25">
        <v>5</v>
      </c>
      <c r="E341" s="129">
        <v>5</v>
      </c>
      <c r="F341" s="6"/>
      <c r="G341" s="5"/>
      <c r="H341" s="6"/>
      <c r="I341" s="5"/>
      <c r="J341" s="6"/>
      <c r="K341" s="361"/>
    </row>
    <row r="342" spans="1:11" ht="15.75" x14ac:dyDescent="0.25">
      <c r="A342" s="9"/>
      <c r="B342" s="9" t="s">
        <v>147</v>
      </c>
      <c r="C342" s="62"/>
      <c r="D342" s="25">
        <v>1.5</v>
      </c>
      <c r="E342" s="129">
        <v>1.5</v>
      </c>
      <c r="F342" s="6"/>
      <c r="G342" s="5"/>
      <c r="H342" s="6"/>
      <c r="I342" s="5"/>
      <c r="J342" s="6"/>
      <c r="K342" s="361"/>
    </row>
    <row r="343" spans="1:11" ht="15.75" x14ac:dyDescent="0.25">
      <c r="A343" s="9"/>
      <c r="B343" s="48" t="s">
        <v>37</v>
      </c>
      <c r="C343" s="62"/>
      <c r="D343" s="25">
        <v>0.16</v>
      </c>
      <c r="E343" s="5">
        <v>0.16</v>
      </c>
      <c r="F343" s="6"/>
      <c r="G343" s="5"/>
      <c r="H343" s="6"/>
      <c r="I343" s="5"/>
      <c r="J343" s="6"/>
      <c r="K343" s="361"/>
    </row>
    <row r="344" spans="1:11" ht="15.75" x14ac:dyDescent="0.25">
      <c r="A344" s="9"/>
      <c r="B344" s="9" t="s">
        <v>202</v>
      </c>
      <c r="C344" s="62"/>
      <c r="D344" s="25"/>
      <c r="E344" s="129">
        <v>20</v>
      </c>
      <c r="F344" s="6"/>
      <c r="G344" s="5"/>
      <c r="H344" s="6"/>
      <c r="I344" s="5"/>
      <c r="J344" s="6"/>
      <c r="K344" s="361"/>
    </row>
    <row r="345" spans="1:11" ht="15.75" x14ac:dyDescent="0.25">
      <c r="A345" s="9"/>
      <c r="B345" s="9" t="s">
        <v>121</v>
      </c>
      <c r="C345" s="62"/>
      <c r="D345" s="25">
        <v>137</v>
      </c>
      <c r="E345" s="129">
        <v>103</v>
      </c>
      <c r="F345" s="6"/>
      <c r="G345" s="5"/>
      <c r="H345" s="6"/>
      <c r="I345" s="5"/>
      <c r="J345" s="6"/>
      <c r="K345" s="361"/>
    </row>
    <row r="346" spans="1:11" ht="15.75" x14ac:dyDescent="0.25">
      <c r="A346" s="9"/>
      <c r="B346" s="9" t="s">
        <v>52</v>
      </c>
      <c r="C346" s="62"/>
      <c r="D346" s="25">
        <v>37.5</v>
      </c>
      <c r="E346" s="5">
        <v>30</v>
      </c>
      <c r="F346" s="6"/>
      <c r="G346" s="5"/>
      <c r="H346" s="6"/>
      <c r="I346" s="5"/>
      <c r="J346" s="6"/>
      <c r="K346" s="361"/>
    </row>
    <row r="347" spans="1:11" ht="15.75" x14ac:dyDescent="0.25">
      <c r="A347" s="9"/>
      <c r="B347" s="9" t="s">
        <v>59</v>
      </c>
      <c r="C347" s="62"/>
      <c r="D347" s="25">
        <v>28</v>
      </c>
      <c r="E347" s="5">
        <v>23</v>
      </c>
      <c r="F347" s="6"/>
      <c r="G347" s="5"/>
      <c r="H347" s="6"/>
      <c r="I347" s="5"/>
      <c r="J347" s="6"/>
      <c r="K347" s="361"/>
    </row>
    <row r="348" spans="1:11" ht="15.75" x14ac:dyDescent="0.25">
      <c r="A348" s="9"/>
      <c r="B348" s="9" t="s">
        <v>67</v>
      </c>
      <c r="C348" s="62"/>
      <c r="D348" s="25">
        <v>1.5</v>
      </c>
      <c r="E348" s="129">
        <v>1.5</v>
      </c>
      <c r="F348" s="6"/>
      <c r="G348" s="5"/>
      <c r="H348" s="6"/>
      <c r="I348" s="5"/>
      <c r="J348" s="6"/>
      <c r="K348" s="361"/>
    </row>
    <row r="349" spans="1:11" ht="15.75" x14ac:dyDescent="0.25">
      <c r="A349" s="2"/>
      <c r="B349" s="48" t="s">
        <v>37</v>
      </c>
      <c r="C349" s="62"/>
      <c r="D349" s="25">
        <v>0.8</v>
      </c>
      <c r="E349" s="129">
        <v>0.8</v>
      </c>
      <c r="F349" s="6"/>
      <c r="G349" s="5"/>
      <c r="H349" s="6"/>
      <c r="I349" s="5"/>
      <c r="J349" s="6"/>
      <c r="K349" s="361"/>
    </row>
    <row r="350" spans="1:11" ht="15.75" x14ac:dyDescent="0.25">
      <c r="A350" s="2"/>
      <c r="B350" s="9" t="s">
        <v>203</v>
      </c>
      <c r="C350" s="62"/>
      <c r="D350" s="25"/>
      <c r="E350" s="129">
        <v>160</v>
      </c>
      <c r="F350" s="6"/>
      <c r="G350" s="5"/>
      <c r="H350" s="6"/>
      <c r="I350" s="5"/>
      <c r="J350" s="6"/>
      <c r="K350" s="361"/>
    </row>
    <row r="351" spans="1:11" ht="15.75" x14ac:dyDescent="0.25">
      <c r="A351" s="2" t="s">
        <v>75</v>
      </c>
      <c r="B351" s="9"/>
      <c r="C351" s="7">
        <v>180</v>
      </c>
      <c r="D351" s="5"/>
      <c r="E351" s="60"/>
      <c r="F351" s="4">
        <v>0.59532374100719432</v>
      </c>
      <c r="G351" s="5">
        <v>8.0935251798561161E-2</v>
      </c>
      <c r="H351" s="5">
        <v>20.805568345323742</v>
      </c>
      <c r="I351" s="6">
        <v>68.180000000000007</v>
      </c>
      <c r="J351" s="5">
        <v>0.65</v>
      </c>
      <c r="K351" s="361" t="s">
        <v>76</v>
      </c>
    </row>
    <row r="352" spans="1:11" ht="15.75" x14ac:dyDescent="0.25">
      <c r="A352" s="72"/>
      <c r="B352" s="9" t="s">
        <v>77</v>
      </c>
      <c r="C352" s="20"/>
      <c r="D352" s="6">
        <v>15.3</v>
      </c>
      <c r="E352" s="4">
        <v>15</v>
      </c>
      <c r="F352" s="4"/>
      <c r="G352" s="5"/>
      <c r="H352" s="6"/>
      <c r="I352" s="360"/>
      <c r="J352" s="20"/>
      <c r="K352" s="361"/>
    </row>
    <row r="353" spans="1:11" ht="15.75" x14ac:dyDescent="0.25">
      <c r="A353" s="74"/>
      <c r="B353" s="9" t="s">
        <v>36</v>
      </c>
      <c r="C353" s="20"/>
      <c r="D353" s="6">
        <v>6</v>
      </c>
      <c r="E353" s="4">
        <v>6</v>
      </c>
      <c r="F353" s="7"/>
      <c r="G353" s="20"/>
      <c r="H353" s="25"/>
      <c r="I353" s="360"/>
      <c r="J353" s="20"/>
      <c r="K353" s="361"/>
    </row>
    <row r="354" spans="1:11" ht="15.75" x14ac:dyDescent="0.25">
      <c r="A354" s="74"/>
      <c r="B354" s="53" t="s">
        <v>78</v>
      </c>
      <c r="C354" s="20"/>
      <c r="D354" s="6">
        <v>183</v>
      </c>
      <c r="E354" s="4">
        <v>183</v>
      </c>
      <c r="F354" s="7"/>
      <c r="G354" s="20"/>
      <c r="H354" s="25"/>
      <c r="I354" s="360"/>
      <c r="J354" s="20"/>
      <c r="K354" s="361"/>
    </row>
    <row r="355" spans="1:11" ht="24.75" thickBot="1" x14ac:dyDescent="0.3">
      <c r="A355" s="2" t="s">
        <v>70</v>
      </c>
      <c r="B355" s="9"/>
      <c r="C355" s="20">
        <v>25</v>
      </c>
      <c r="D355" s="6">
        <v>25</v>
      </c>
      <c r="E355" s="5">
        <v>25</v>
      </c>
      <c r="F355" s="6">
        <v>1.9</v>
      </c>
      <c r="G355" s="5">
        <v>0.2</v>
      </c>
      <c r="H355" s="6">
        <v>12.3</v>
      </c>
      <c r="I355" s="5">
        <v>58.75</v>
      </c>
      <c r="J355" s="6">
        <v>0</v>
      </c>
      <c r="K355" s="368" t="s">
        <v>79</v>
      </c>
    </row>
    <row r="356" spans="1:11" ht="24.75" thickBot="1" x14ac:dyDescent="0.3">
      <c r="A356" s="39" t="s">
        <v>80</v>
      </c>
      <c r="B356" s="40"/>
      <c r="C356" s="86">
        <v>45</v>
      </c>
      <c r="D356" s="37">
        <v>45</v>
      </c>
      <c r="E356" s="75">
        <v>45</v>
      </c>
      <c r="F356" s="37">
        <v>2.97</v>
      </c>
      <c r="G356" s="75">
        <v>0.54</v>
      </c>
      <c r="H356" s="37">
        <v>17.820000000000004</v>
      </c>
      <c r="I356" s="75">
        <v>89.100000000000009</v>
      </c>
      <c r="J356" s="37"/>
      <c r="K356" s="368" t="s">
        <v>81</v>
      </c>
    </row>
    <row r="357" spans="1:11" ht="16.5" thickBot="1" x14ac:dyDescent="0.3">
      <c r="A357" s="49" t="s">
        <v>47</v>
      </c>
      <c r="B357" s="50"/>
      <c r="C357" s="51">
        <f>C356+C355+C351+C336+C328+C325</f>
        <v>680</v>
      </c>
      <c r="D357" s="22"/>
      <c r="E357" s="23"/>
      <c r="F357" s="10">
        <f>F325+F328+F336+F351+F356+F355</f>
        <v>26.162190407673858</v>
      </c>
      <c r="G357" s="10">
        <f>G325+G328+G336+G351+G356+G355</f>
        <v>19.190601918465223</v>
      </c>
      <c r="H357" s="10">
        <f>H325+H328+H336+H351+H356+H355</f>
        <v>79.976568345323741</v>
      </c>
      <c r="I357" s="10">
        <f>I325+I328+I336+I351+I356+I355</f>
        <v>583.56999999999994</v>
      </c>
      <c r="J357" s="10">
        <f>J325+J328+J336+J351+J356+J355</f>
        <v>18.2</v>
      </c>
      <c r="K357" s="365"/>
    </row>
    <row r="358" spans="1:11" ht="31.5" x14ac:dyDescent="0.25">
      <c r="A358" s="9"/>
      <c r="B358" s="136" t="s">
        <v>595</v>
      </c>
      <c r="C358" s="20"/>
      <c r="D358" s="6"/>
      <c r="E358" s="5"/>
      <c r="F358" s="6"/>
      <c r="G358" s="5"/>
      <c r="H358" s="6"/>
      <c r="I358" s="5"/>
      <c r="J358" s="6"/>
      <c r="K358" s="361"/>
    </row>
    <row r="359" spans="1:11" customFormat="1" ht="19.5" customHeight="1" x14ac:dyDescent="0.25">
      <c r="A359" s="233" t="s">
        <v>82</v>
      </c>
      <c r="B359" s="216"/>
      <c r="C359" s="234" t="s">
        <v>106</v>
      </c>
      <c r="D359" s="225"/>
      <c r="E359" s="234"/>
      <c r="F359" s="226">
        <v>5.22</v>
      </c>
      <c r="G359" s="239">
        <v>4.5</v>
      </c>
      <c r="H359" s="226">
        <v>10.19</v>
      </c>
      <c r="I359" s="239">
        <v>102</v>
      </c>
      <c r="J359" s="225">
        <v>1.05</v>
      </c>
      <c r="K359" s="181" t="s">
        <v>238</v>
      </c>
    </row>
    <row r="360" spans="1:11" customFormat="1" ht="39" customHeight="1" x14ac:dyDescent="0.25">
      <c r="A360" s="216" t="s">
        <v>542</v>
      </c>
      <c r="B360" s="216" t="s">
        <v>85</v>
      </c>
      <c r="C360" s="234"/>
      <c r="D360" s="225">
        <v>185</v>
      </c>
      <c r="E360" s="234">
        <v>180</v>
      </c>
      <c r="F360" s="225"/>
      <c r="G360" s="234"/>
      <c r="H360" s="225"/>
      <c r="I360" s="234"/>
      <c r="J360" s="225"/>
      <c r="K360" s="181"/>
    </row>
    <row r="361" spans="1:11" customFormat="1" ht="21" customHeight="1" x14ac:dyDescent="0.25">
      <c r="A361" s="216"/>
      <c r="B361" s="216" t="s">
        <v>156</v>
      </c>
      <c r="C361" s="234"/>
      <c r="D361" s="225">
        <v>3</v>
      </c>
      <c r="E361" s="234">
        <v>3</v>
      </c>
      <c r="F361" s="225"/>
      <c r="G361" s="234"/>
      <c r="H361" s="225"/>
      <c r="I361" s="234"/>
      <c r="J361" s="225"/>
      <c r="K361" s="181"/>
    </row>
    <row r="362" spans="1:11" customFormat="1" ht="38.25" customHeight="1" x14ac:dyDescent="0.25">
      <c r="A362" s="233" t="s">
        <v>544</v>
      </c>
      <c r="B362" s="212"/>
      <c r="C362" s="313" t="s">
        <v>206</v>
      </c>
      <c r="D362" s="213"/>
      <c r="E362" s="296"/>
      <c r="F362" s="214">
        <v>13.94</v>
      </c>
      <c r="G362" s="279">
        <v>24.83</v>
      </c>
      <c r="H362" s="214">
        <v>2.64</v>
      </c>
      <c r="I362" s="279">
        <v>289.66000000000003</v>
      </c>
      <c r="J362" s="214">
        <v>0.32</v>
      </c>
      <c r="K362" s="181" t="s">
        <v>207</v>
      </c>
    </row>
    <row r="363" spans="1:11" customFormat="1" ht="19.5" customHeight="1" x14ac:dyDescent="0.25">
      <c r="A363" s="233"/>
      <c r="B363" s="216" t="s">
        <v>208</v>
      </c>
      <c r="C363" s="313"/>
      <c r="D363" s="213">
        <v>114</v>
      </c>
      <c r="E363" s="296">
        <v>95</v>
      </c>
      <c r="F363" s="214"/>
      <c r="G363" s="279"/>
      <c r="H363" s="214"/>
      <c r="I363" s="279"/>
      <c r="J363" s="214"/>
      <c r="K363" s="181"/>
    </row>
    <row r="364" spans="1:11" customFormat="1" ht="19.5" customHeight="1" x14ac:dyDescent="0.25">
      <c r="A364" s="233"/>
      <c r="B364" s="212" t="s">
        <v>94</v>
      </c>
      <c r="C364" s="313"/>
      <c r="D364" s="213">
        <v>60</v>
      </c>
      <c r="E364" s="296">
        <v>60</v>
      </c>
      <c r="F364" s="214"/>
      <c r="G364" s="279"/>
      <c r="H364" s="214"/>
      <c r="I364" s="279"/>
      <c r="J364" s="214"/>
      <c r="K364" s="181"/>
    </row>
    <row r="365" spans="1:11" customFormat="1" ht="19.5" customHeight="1" x14ac:dyDescent="0.25">
      <c r="A365" s="233"/>
      <c r="B365" s="212" t="s">
        <v>273</v>
      </c>
      <c r="C365" s="313"/>
      <c r="D365" s="213"/>
      <c r="E365" s="296">
        <v>155</v>
      </c>
      <c r="F365" s="214"/>
      <c r="G365" s="279"/>
      <c r="H365" s="214"/>
      <c r="I365" s="279"/>
      <c r="J365" s="214"/>
      <c r="K365" s="181"/>
    </row>
    <row r="366" spans="1:11" customFormat="1" ht="19.5" customHeight="1" x14ac:dyDescent="0.25">
      <c r="A366" s="233"/>
      <c r="B366" s="212" t="s">
        <v>148</v>
      </c>
      <c r="C366" s="313"/>
      <c r="D366" s="213">
        <v>2.5</v>
      </c>
      <c r="E366" s="296">
        <v>2.5</v>
      </c>
      <c r="F366" s="214"/>
      <c r="G366" s="279"/>
      <c r="H366" s="214"/>
      <c r="I366" s="279"/>
      <c r="J366" s="214"/>
      <c r="K366" s="181"/>
    </row>
    <row r="367" spans="1:11" customFormat="1" ht="19.5" customHeight="1" x14ac:dyDescent="0.25">
      <c r="A367" s="233"/>
      <c r="B367" s="212" t="s">
        <v>37</v>
      </c>
      <c r="C367" s="313"/>
      <c r="D367" s="213">
        <v>0.4</v>
      </c>
      <c r="E367" s="296">
        <v>0.4</v>
      </c>
      <c r="F367" s="214"/>
      <c r="G367" s="279"/>
      <c r="H367" s="214"/>
      <c r="I367" s="279"/>
      <c r="J367" s="214"/>
      <c r="K367" s="181"/>
    </row>
    <row r="368" spans="1:11" ht="24" x14ac:dyDescent="0.25">
      <c r="A368" s="2" t="s">
        <v>98</v>
      </c>
      <c r="B368" s="9"/>
      <c r="C368" s="20" t="s">
        <v>40</v>
      </c>
      <c r="D368" s="6"/>
      <c r="E368" s="5"/>
      <c r="F368" s="6">
        <v>6.3E-2</v>
      </c>
      <c r="G368" s="5">
        <v>1.7999999999999999E-2</v>
      </c>
      <c r="H368" s="6">
        <v>6.0217331334332833</v>
      </c>
      <c r="I368" s="5">
        <v>24.101919040479761</v>
      </c>
      <c r="J368" s="6">
        <v>0.03</v>
      </c>
      <c r="K368" s="361" t="s">
        <v>99</v>
      </c>
    </row>
    <row r="369" spans="1:11" ht="15.75" x14ac:dyDescent="0.25">
      <c r="A369" s="2"/>
      <c r="B369" s="9" t="s">
        <v>100</v>
      </c>
      <c r="C369" s="20"/>
      <c r="D369" s="6">
        <v>0.45</v>
      </c>
      <c r="E369" s="5">
        <v>0.45</v>
      </c>
      <c r="F369" s="6"/>
      <c r="G369" s="5"/>
      <c r="H369" s="6"/>
      <c r="I369" s="5"/>
      <c r="J369" s="6"/>
      <c r="K369" s="361"/>
    </row>
    <row r="370" spans="1:11" ht="15.75" x14ac:dyDescent="0.25">
      <c r="A370" s="2"/>
      <c r="B370" s="9" t="s">
        <v>53</v>
      </c>
      <c r="C370" s="20"/>
      <c r="D370" s="6">
        <v>6</v>
      </c>
      <c r="E370" s="5">
        <v>6</v>
      </c>
      <c r="F370" s="6"/>
      <c r="G370" s="5"/>
      <c r="H370" s="6"/>
      <c r="I370" s="5"/>
      <c r="J370" s="6"/>
      <c r="K370" s="361"/>
    </row>
    <row r="371" spans="1:11" ht="15.75" x14ac:dyDescent="0.25">
      <c r="A371" s="2"/>
      <c r="B371" s="9" t="s">
        <v>35</v>
      </c>
      <c r="C371" s="20"/>
      <c r="D371" s="6">
        <v>180</v>
      </c>
      <c r="E371" s="5">
        <v>180</v>
      </c>
      <c r="F371" s="6"/>
      <c r="G371" s="5"/>
      <c r="H371" s="6"/>
      <c r="I371" s="5"/>
      <c r="J371" s="6"/>
      <c r="K371" s="361"/>
    </row>
    <row r="372" spans="1:11" ht="24.75" thickBot="1" x14ac:dyDescent="0.3">
      <c r="A372" s="2" t="s">
        <v>70</v>
      </c>
      <c r="B372" s="9"/>
      <c r="C372" s="86">
        <v>30</v>
      </c>
      <c r="D372" s="6">
        <v>30</v>
      </c>
      <c r="E372" s="5">
        <v>30</v>
      </c>
      <c r="F372" s="6">
        <v>2.2799999999999998</v>
      </c>
      <c r="G372" s="75">
        <v>0.24</v>
      </c>
      <c r="H372" s="6">
        <v>14.76</v>
      </c>
      <c r="I372" s="75">
        <v>70.5</v>
      </c>
      <c r="J372" s="6">
        <v>0</v>
      </c>
      <c r="K372" s="368" t="s">
        <v>79</v>
      </c>
    </row>
    <row r="373" spans="1:11" ht="16.5" thickBot="1" x14ac:dyDescent="0.3">
      <c r="A373" s="141" t="s">
        <v>47</v>
      </c>
      <c r="B373" s="142"/>
      <c r="C373" s="563">
        <f>C372+186+C362+183</f>
        <v>549</v>
      </c>
      <c r="D373" s="148"/>
      <c r="E373" s="114"/>
      <c r="F373" s="143">
        <f>F372+F368+F362+F359</f>
        <v>21.503</v>
      </c>
      <c r="G373" s="143">
        <f t="shared" ref="G373:J373" si="12">G372+G368+G362+G359</f>
        <v>29.587999999999997</v>
      </c>
      <c r="H373" s="143">
        <f t="shared" si="12"/>
        <v>33.611733133433283</v>
      </c>
      <c r="I373" s="143">
        <f t="shared" si="12"/>
        <v>486.26191904047977</v>
      </c>
      <c r="J373" s="143">
        <f t="shared" si="12"/>
        <v>1.4</v>
      </c>
      <c r="K373" s="379"/>
    </row>
    <row r="374" spans="1:11" ht="16.5" thickBot="1" x14ac:dyDescent="0.3">
      <c r="A374" s="49" t="s">
        <v>101</v>
      </c>
      <c r="B374" s="80"/>
      <c r="C374" s="564">
        <f>C373+C357+C323+C320</f>
        <v>1823</v>
      </c>
      <c r="D374" s="77"/>
      <c r="E374" s="77"/>
      <c r="F374" s="79">
        <f>F373+F357+F323+F320</f>
        <v>60.30523821167975</v>
      </c>
      <c r="G374" s="79">
        <f t="shared" ref="G374:J374" si="13">G373+G357+G323+G320</f>
        <v>61.85906140875106</v>
      </c>
      <c r="H374" s="79">
        <f t="shared" si="13"/>
        <v>190.35814688982879</v>
      </c>
      <c r="I374" s="79">
        <f t="shared" si="13"/>
        <v>1531.7122009333764</v>
      </c>
      <c r="J374" s="79">
        <f t="shared" si="13"/>
        <v>25.39</v>
      </c>
      <c r="K374" s="380"/>
    </row>
    <row r="375" spans="1:11" ht="15.75" x14ac:dyDescent="0.25">
      <c r="A375" s="48"/>
      <c r="B375" s="48"/>
      <c r="C375" s="87"/>
      <c r="D375" s="88"/>
      <c r="E375" s="6"/>
      <c r="F375" s="58"/>
      <c r="G375" s="58"/>
      <c r="H375" s="58"/>
      <c r="I375" s="58"/>
      <c r="J375" s="122"/>
      <c r="K375" s="362"/>
    </row>
    <row r="376" spans="1:11" ht="15.75" x14ac:dyDescent="0.25">
      <c r="A376" s="48"/>
      <c r="B376" s="48"/>
      <c r="C376" s="87"/>
      <c r="D376" s="88"/>
      <c r="E376" s="6"/>
      <c r="F376" s="58"/>
      <c r="G376" s="58"/>
      <c r="H376" s="58"/>
      <c r="I376" s="58"/>
      <c r="J376" s="58"/>
      <c r="K376" s="362"/>
    </row>
    <row r="377" spans="1:11" ht="16.5" thickBot="1" x14ac:dyDescent="0.3">
      <c r="A377" s="81" t="s">
        <v>210</v>
      </c>
      <c r="B377" s="48"/>
      <c r="C377" s="48"/>
      <c r="D377" s="91"/>
      <c r="E377" s="92"/>
      <c r="F377" s="92"/>
      <c r="G377" s="92"/>
      <c r="H377" s="92"/>
      <c r="I377" s="92"/>
      <c r="J377" s="93"/>
      <c r="K377" s="370"/>
    </row>
    <row r="378" spans="1:11" ht="15.75" x14ac:dyDescent="0.25">
      <c r="A378" s="30" t="s">
        <v>11</v>
      </c>
      <c r="B378" s="31"/>
      <c r="C378" s="24" t="s">
        <v>12</v>
      </c>
      <c r="D378" s="89" t="s">
        <v>13</v>
      </c>
      <c r="E378" s="21" t="s">
        <v>13</v>
      </c>
      <c r="F378" s="549" t="s">
        <v>14</v>
      </c>
      <c r="G378" s="549"/>
      <c r="H378" s="550"/>
      <c r="I378" s="33" t="s">
        <v>15</v>
      </c>
      <c r="J378" s="33" t="s">
        <v>16</v>
      </c>
      <c r="K378" s="371" t="s">
        <v>103</v>
      </c>
    </row>
    <row r="379" spans="1:11" ht="16.5" thickBot="1" x14ac:dyDescent="0.3">
      <c r="A379" s="2" t="s">
        <v>18</v>
      </c>
      <c r="B379" s="9"/>
      <c r="C379" s="20" t="s">
        <v>19</v>
      </c>
      <c r="D379" s="6" t="s">
        <v>20</v>
      </c>
      <c r="E379" s="5" t="s">
        <v>20</v>
      </c>
      <c r="F379" s="37"/>
      <c r="G379" s="37"/>
      <c r="H379" s="37"/>
      <c r="I379" s="4" t="s">
        <v>21</v>
      </c>
      <c r="J379" s="4"/>
      <c r="K379" s="372" t="s">
        <v>104</v>
      </c>
    </row>
    <row r="380" spans="1:11" ht="16.5" thickBot="1" x14ac:dyDescent="0.3">
      <c r="A380" s="2"/>
      <c r="B380" s="9"/>
      <c r="C380" s="20"/>
      <c r="D380" s="138" t="s">
        <v>22</v>
      </c>
      <c r="E380" s="42" t="s">
        <v>23</v>
      </c>
      <c r="F380" s="94" t="s">
        <v>24</v>
      </c>
      <c r="G380" s="21" t="s">
        <v>25</v>
      </c>
      <c r="H380" s="89" t="s">
        <v>26</v>
      </c>
      <c r="I380" s="33" t="s">
        <v>27</v>
      </c>
      <c r="J380" s="33" t="s">
        <v>28</v>
      </c>
      <c r="K380" s="361"/>
    </row>
    <row r="381" spans="1:11" ht="15.75" x14ac:dyDescent="0.25">
      <c r="A381" s="30"/>
      <c r="B381" s="52" t="s">
        <v>29</v>
      </c>
      <c r="C381" s="24"/>
      <c r="D381" s="89"/>
      <c r="E381" s="45"/>
      <c r="F381" s="90"/>
      <c r="G381" s="45"/>
      <c r="H381" s="90"/>
      <c r="I381" s="45"/>
      <c r="J381" s="90"/>
      <c r="K381" s="363"/>
    </row>
    <row r="382" spans="1:11" customFormat="1" ht="44.25" customHeight="1" x14ac:dyDescent="0.25">
      <c r="A382" s="233" t="s">
        <v>545</v>
      </c>
      <c r="B382" s="216"/>
      <c r="C382" s="234">
        <v>200</v>
      </c>
      <c r="D382" s="226"/>
      <c r="E382" s="239"/>
      <c r="F382" s="226">
        <v>4.38</v>
      </c>
      <c r="G382" s="239">
        <v>3.8</v>
      </c>
      <c r="H382" s="226">
        <v>14.36</v>
      </c>
      <c r="I382" s="239">
        <v>120</v>
      </c>
      <c r="J382" s="226"/>
      <c r="K382" s="181" t="s">
        <v>546</v>
      </c>
    </row>
    <row r="383" spans="1:11" customFormat="1" ht="19.5" customHeight="1" x14ac:dyDescent="0.25">
      <c r="A383" s="233"/>
      <c r="B383" s="216" t="s">
        <v>295</v>
      </c>
      <c r="C383" s="234"/>
      <c r="D383" s="226">
        <v>16</v>
      </c>
      <c r="E383" s="239">
        <v>16</v>
      </c>
      <c r="F383" s="226"/>
      <c r="G383" s="239"/>
      <c r="H383" s="226"/>
      <c r="I383" s="239"/>
      <c r="J383" s="226"/>
      <c r="K383" s="181"/>
    </row>
    <row r="384" spans="1:11" customFormat="1" ht="19.5" customHeight="1" x14ac:dyDescent="0.25">
      <c r="A384" s="233"/>
      <c r="B384" s="216" t="s">
        <v>36</v>
      </c>
      <c r="C384" s="234"/>
      <c r="D384" s="226">
        <v>1.1000000000000001</v>
      </c>
      <c r="E384" s="239">
        <v>1.1000000000000001</v>
      </c>
      <c r="F384" s="226"/>
      <c r="G384" s="239"/>
      <c r="H384" s="226"/>
      <c r="I384" s="239"/>
      <c r="J384" s="226"/>
      <c r="K384" s="181"/>
    </row>
    <row r="385" spans="1:12" customFormat="1" ht="19.5" customHeight="1" x14ac:dyDescent="0.25">
      <c r="A385" s="233"/>
      <c r="B385" s="216" t="s">
        <v>34</v>
      </c>
      <c r="C385" s="234"/>
      <c r="D385" s="226">
        <v>140</v>
      </c>
      <c r="E385" s="239">
        <v>140</v>
      </c>
      <c r="F385" s="226"/>
      <c r="G385" s="239"/>
      <c r="H385" s="226"/>
      <c r="I385" s="239"/>
      <c r="J385" s="226"/>
      <c r="K385" s="181"/>
    </row>
    <row r="386" spans="1:12" customFormat="1" ht="19.5" customHeight="1" x14ac:dyDescent="0.25">
      <c r="A386" s="233"/>
      <c r="B386" s="216" t="s">
        <v>35</v>
      </c>
      <c r="C386" s="234"/>
      <c r="D386" s="226">
        <v>60</v>
      </c>
      <c r="E386" s="239">
        <v>60</v>
      </c>
      <c r="F386" s="226"/>
      <c r="G386" s="239"/>
      <c r="H386" s="226"/>
      <c r="I386" s="239"/>
      <c r="J386" s="226"/>
      <c r="K386" s="181"/>
    </row>
    <row r="387" spans="1:12" customFormat="1" ht="19.5" customHeight="1" x14ac:dyDescent="0.25">
      <c r="A387" s="233"/>
      <c r="B387" s="216" t="s">
        <v>38</v>
      </c>
      <c r="C387" s="234"/>
      <c r="D387" s="226">
        <v>2</v>
      </c>
      <c r="E387" s="239">
        <v>2</v>
      </c>
      <c r="F387" s="226"/>
      <c r="G387" s="239"/>
      <c r="H387" s="226"/>
      <c r="I387" s="239"/>
      <c r="J387" s="226"/>
      <c r="K387" s="181"/>
    </row>
    <row r="388" spans="1:12" customFormat="1" ht="19.5" customHeight="1" x14ac:dyDescent="0.25">
      <c r="A388" s="233"/>
      <c r="B388" s="216" t="s">
        <v>220</v>
      </c>
      <c r="C388" s="234"/>
      <c r="D388" s="226">
        <v>0.8</v>
      </c>
      <c r="E388" s="239">
        <v>0.8</v>
      </c>
      <c r="F388" s="226"/>
      <c r="G388" s="239"/>
      <c r="H388" s="226"/>
      <c r="I388" s="239"/>
      <c r="J388" s="226"/>
      <c r="K388" s="181"/>
    </row>
    <row r="389" spans="1:12" ht="15.75" x14ac:dyDescent="0.25">
      <c r="A389" s="2" t="s">
        <v>109</v>
      </c>
      <c r="B389" s="9"/>
      <c r="C389" s="20">
        <v>180</v>
      </c>
      <c r="D389" s="92"/>
      <c r="E389" s="46"/>
      <c r="F389" s="6">
        <v>3.6672661870503602</v>
      </c>
      <c r="G389" s="5">
        <v>3.1870503597122304</v>
      </c>
      <c r="H389" s="6">
        <v>5.9868026394721046</v>
      </c>
      <c r="I389" s="5">
        <v>58.82729928834376</v>
      </c>
      <c r="J389" s="6">
        <v>1.43</v>
      </c>
      <c r="K389" s="361" t="s">
        <v>110</v>
      </c>
    </row>
    <row r="390" spans="1:12" ht="15.75" x14ac:dyDescent="0.25">
      <c r="A390" s="2"/>
      <c r="B390" s="9" t="s">
        <v>111</v>
      </c>
      <c r="C390" s="20"/>
      <c r="D390" s="6">
        <v>2</v>
      </c>
      <c r="E390" s="5">
        <v>2</v>
      </c>
      <c r="F390" s="6"/>
      <c r="G390" s="5"/>
      <c r="H390" s="6"/>
      <c r="I390" s="5"/>
      <c r="J390" s="6"/>
      <c r="K390" s="361"/>
    </row>
    <row r="391" spans="1:12" ht="15.75" x14ac:dyDescent="0.25">
      <c r="A391" s="2"/>
      <c r="B391" s="9" t="s">
        <v>36</v>
      </c>
      <c r="C391" s="20"/>
      <c r="D391" s="6">
        <v>6</v>
      </c>
      <c r="E391" s="5">
        <v>6</v>
      </c>
      <c r="F391" s="6"/>
      <c r="G391" s="5"/>
      <c r="H391" s="6"/>
      <c r="I391" s="5"/>
      <c r="J391" s="6"/>
      <c r="K391" s="361"/>
    </row>
    <row r="392" spans="1:12" ht="15.75" x14ac:dyDescent="0.25">
      <c r="A392" s="7"/>
      <c r="B392" s="9" t="s">
        <v>34</v>
      </c>
      <c r="C392" s="20"/>
      <c r="D392" s="6">
        <v>110</v>
      </c>
      <c r="E392" s="5">
        <v>110</v>
      </c>
      <c r="F392" s="6"/>
      <c r="G392" s="5"/>
      <c r="H392" s="6"/>
      <c r="I392" s="5"/>
      <c r="J392" s="6"/>
      <c r="K392" s="361"/>
    </row>
    <row r="393" spans="1:12" ht="15.75" x14ac:dyDescent="0.25">
      <c r="A393" s="7"/>
      <c r="B393" s="9" t="s">
        <v>35</v>
      </c>
      <c r="C393" s="20"/>
      <c r="D393" s="6">
        <v>80</v>
      </c>
      <c r="E393" s="5">
        <v>80</v>
      </c>
      <c r="F393" s="6"/>
      <c r="G393" s="5"/>
      <c r="H393" s="6"/>
      <c r="I393" s="5"/>
      <c r="J393" s="6"/>
      <c r="K393" s="361"/>
    </row>
    <row r="394" spans="1:12" s="403" customFormat="1" ht="28.5" customHeight="1" x14ac:dyDescent="0.25">
      <c r="A394" s="256" t="s">
        <v>112</v>
      </c>
      <c r="B394" s="257"/>
      <c r="C394" s="447" t="s">
        <v>588</v>
      </c>
      <c r="D394" s="261"/>
      <c r="E394" s="258"/>
      <c r="F394" s="266">
        <v>4.93</v>
      </c>
      <c r="G394" s="210">
        <v>7.16</v>
      </c>
      <c r="H394" s="209">
        <v>15.49</v>
      </c>
      <c r="I394" s="266">
        <v>146.1</v>
      </c>
      <c r="J394" s="210"/>
      <c r="K394" s="470" t="s">
        <v>113</v>
      </c>
      <c r="L394" s="471"/>
    </row>
    <row r="395" spans="1:12" s="403" customFormat="1" ht="19.5" customHeight="1" x14ac:dyDescent="0.25">
      <c r="A395" s="256"/>
      <c r="B395" s="257" t="s">
        <v>46</v>
      </c>
      <c r="C395" s="258"/>
      <c r="D395" s="261">
        <v>30</v>
      </c>
      <c r="E395" s="258">
        <v>30</v>
      </c>
      <c r="F395" s="266"/>
      <c r="G395" s="210"/>
      <c r="H395" s="210"/>
      <c r="I395" s="266"/>
      <c r="J395" s="266"/>
      <c r="K395" s="180"/>
    </row>
    <row r="396" spans="1:12" s="403" customFormat="1" ht="19.5" customHeight="1" x14ac:dyDescent="0.25">
      <c r="A396" s="256"/>
      <c r="B396" s="257" t="s">
        <v>114</v>
      </c>
      <c r="C396" s="258"/>
      <c r="D396" s="261">
        <v>10.199999999999999</v>
      </c>
      <c r="E396" s="258">
        <v>10</v>
      </c>
      <c r="F396" s="266"/>
      <c r="G396" s="210"/>
      <c r="H396" s="210"/>
      <c r="I396" s="266"/>
      <c r="J396" s="266"/>
      <c r="K396" s="180"/>
    </row>
    <row r="397" spans="1:12" s="403" customFormat="1" ht="19.5" customHeight="1" thickBot="1" x14ac:dyDescent="0.3">
      <c r="A397" s="256"/>
      <c r="B397" s="257" t="s">
        <v>38</v>
      </c>
      <c r="C397" s="258"/>
      <c r="D397" s="261">
        <v>5</v>
      </c>
      <c r="E397" s="258">
        <v>5</v>
      </c>
      <c r="F397" s="266" t="s">
        <v>9</v>
      </c>
      <c r="G397" s="210"/>
      <c r="H397" s="210"/>
      <c r="I397" s="266"/>
      <c r="J397" s="266"/>
      <c r="K397" s="180"/>
    </row>
    <row r="398" spans="1:12" ht="16.5" thickBot="1" x14ac:dyDescent="0.3">
      <c r="A398" s="49" t="s">
        <v>47</v>
      </c>
      <c r="B398" s="50"/>
      <c r="C398" s="51">
        <f>30+15+180+200</f>
        <v>425</v>
      </c>
      <c r="D398" s="22"/>
      <c r="E398" s="23"/>
      <c r="F398" s="10">
        <f>F394+F389+F382</f>
        <v>12.977266187050361</v>
      </c>
      <c r="G398" s="10">
        <f t="shared" ref="G398:J398" si="14">G394+G389+G382</f>
        <v>14.147050359712232</v>
      </c>
      <c r="H398" s="10">
        <f t="shared" si="14"/>
        <v>35.836802639472104</v>
      </c>
      <c r="I398" s="10">
        <f t="shared" si="14"/>
        <v>324.92729928834376</v>
      </c>
      <c r="J398" s="10">
        <f t="shared" si="14"/>
        <v>1.43</v>
      </c>
      <c r="K398" s="373"/>
    </row>
    <row r="399" spans="1:12" ht="15.75" x14ac:dyDescent="0.25">
      <c r="A399" s="2"/>
      <c r="B399" s="81" t="s">
        <v>48</v>
      </c>
      <c r="C399" s="20"/>
      <c r="D399" s="6"/>
      <c r="E399" s="21"/>
      <c r="F399" s="6"/>
      <c r="G399" s="5"/>
      <c r="H399" s="6"/>
      <c r="I399" s="5"/>
      <c r="J399" s="6"/>
      <c r="K399" s="376"/>
    </row>
    <row r="400" spans="1:12" ht="16.5" thickBot="1" x14ac:dyDescent="0.3">
      <c r="A400" s="2" t="s">
        <v>49</v>
      </c>
      <c r="B400" s="53"/>
      <c r="C400" s="15">
        <v>100</v>
      </c>
      <c r="D400" s="16">
        <v>100</v>
      </c>
      <c r="E400" s="15">
        <v>100</v>
      </c>
      <c r="F400" s="17">
        <v>0.4</v>
      </c>
      <c r="G400" s="18">
        <v>0.4</v>
      </c>
      <c r="H400" s="19">
        <v>9.8000000000000007</v>
      </c>
      <c r="I400" s="18">
        <v>47</v>
      </c>
      <c r="J400" s="19">
        <v>10</v>
      </c>
      <c r="K400" s="361" t="s">
        <v>50</v>
      </c>
    </row>
    <row r="401" spans="1:11" ht="16.5" thickBot="1" x14ac:dyDescent="0.3">
      <c r="A401" s="49" t="s">
        <v>47</v>
      </c>
      <c r="B401" s="50"/>
      <c r="C401" s="51">
        <v>100</v>
      </c>
      <c r="D401" s="22"/>
      <c r="E401" s="54"/>
      <c r="F401" s="146">
        <f>F400</f>
        <v>0.4</v>
      </c>
      <c r="G401" s="10">
        <f>G400</f>
        <v>0.4</v>
      </c>
      <c r="H401" s="146">
        <f>H400</f>
        <v>9.8000000000000007</v>
      </c>
      <c r="I401" s="10">
        <f>I400</f>
        <v>47</v>
      </c>
      <c r="J401" s="146">
        <f>J400</f>
        <v>10</v>
      </c>
      <c r="K401" s="365"/>
    </row>
    <row r="402" spans="1:11" ht="15.75" x14ac:dyDescent="0.25">
      <c r="A402" s="55"/>
      <c r="B402" s="56" t="s">
        <v>51</v>
      </c>
      <c r="C402" s="57"/>
      <c r="D402" s="21"/>
      <c r="E402" s="92"/>
      <c r="F402" s="59"/>
      <c r="G402" s="130"/>
      <c r="H402" s="58"/>
      <c r="I402" s="130"/>
      <c r="J402" s="58"/>
      <c r="K402" s="361"/>
    </row>
    <row r="403" spans="1:11" s="415" customFormat="1" ht="31.5" x14ac:dyDescent="0.25">
      <c r="A403" s="478" t="s">
        <v>398</v>
      </c>
      <c r="B403" s="265"/>
      <c r="C403" s="479">
        <v>60</v>
      </c>
      <c r="D403" s="474"/>
      <c r="E403" s="486"/>
      <c r="F403" s="210">
        <v>0.84</v>
      </c>
      <c r="G403" s="210">
        <v>6.02</v>
      </c>
      <c r="H403" s="209">
        <v>4.37</v>
      </c>
      <c r="I403" s="210">
        <v>75.06</v>
      </c>
      <c r="J403" s="209">
        <v>5.78</v>
      </c>
      <c r="K403" s="481" t="s">
        <v>402</v>
      </c>
    </row>
    <row r="404" spans="1:11" s="415" customFormat="1" ht="15.75" x14ac:dyDescent="0.25">
      <c r="A404" s="265"/>
      <c r="B404" s="265" t="s">
        <v>121</v>
      </c>
      <c r="C404" s="479"/>
      <c r="D404" s="473">
        <v>20.64</v>
      </c>
      <c r="E404" s="474">
        <v>15</v>
      </c>
      <c r="F404" s="473"/>
      <c r="G404" s="473"/>
      <c r="H404" s="474"/>
      <c r="I404" s="473"/>
      <c r="J404" s="474"/>
      <c r="K404" s="473"/>
    </row>
    <row r="405" spans="1:11" s="415" customFormat="1" ht="15.75" x14ac:dyDescent="0.25">
      <c r="A405" s="265"/>
      <c r="B405" s="265" t="s">
        <v>385</v>
      </c>
      <c r="C405" s="479"/>
      <c r="D405" s="473">
        <v>15.3</v>
      </c>
      <c r="E405" s="474">
        <v>12</v>
      </c>
      <c r="F405" s="473"/>
      <c r="G405" s="473"/>
      <c r="H405" s="474"/>
      <c r="I405" s="473"/>
      <c r="J405" s="474"/>
      <c r="K405" s="473"/>
    </row>
    <row r="406" spans="1:11" s="415" customFormat="1" ht="15.75" x14ac:dyDescent="0.25">
      <c r="A406" s="265"/>
      <c r="B406" s="265" t="s">
        <v>52</v>
      </c>
      <c r="C406" s="479"/>
      <c r="D406" s="473">
        <v>11.4</v>
      </c>
      <c r="E406" s="474">
        <v>9</v>
      </c>
      <c r="F406" s="473"/>
      <c r="G406" s="473"/>
      <c r="H406" s="474"/>
      <c r="I406" s="473"/>
      <c r="J406" s="474"/>
      <c r="K406" s="473"/>
    </row>
    <row r="407" spans="1:11" s="415" customFormat="1" ht="15.75" x14ac:dyDescent="0.25">
      <c r="A407" s="265"/>
      <c r="B407" s="265" t="s">
        <v>120</v>
      </c>
      <c r="C407" s="479"/>
      <c r="D407" s="473">
        <v>21.84</v>
      </c>
      <c r="E407" s="474">
        <v>12</v>
      </c>
      <c r="F407" s="473"/>
      <c r="G407" s="473"/>
      <c r="H407" s="474"/>
      <c r="I407" s="473"/>
      <c r="J407" s="474"/>
      <c r="K407" s="473"/>
    </row>
    <row r="408" spans="1:11" s="415" customFormat="1" ht="15.75" x14ac:dyDescent="0.25">
      <c r="A408" s="265"/>
      <c r="B408" s="265" t="s">
        <v>122</v>
      </c>
      <c r="C408" s="479"/>
      <c r="D408" s="473">
        <v>10.71</v>
      </c>
      <c r="E408" s="474">
        <v>9</v>
      </c>
      <c r="F408" s="473"/>
      <c r="G408" s="473"/>
      <c r="H408" s="474"/>
      <c r="I408" s="473"/>
      <c r="J408" s="474"/>
      <c r="K408" s="473"/>
    </row>
    <row r="409" spans="1:11" s="415" customFormat="1" ht="15.75" x14ac:dyDescent="0.25">
      <c r="A409" s="265"/>
      <c r="B409" s="265" t="s">
        <v>73</v>
      </c>
      <c r="C409" s="479"/>
      <c r="D409" s="473">
        <v>3.6</v>
      </c>
      <c r="E409" s="474">
        <v>3.6</v>
      </c>
      <c r="F409" s="473"/>
      <c r="G409" s="473"/>
      <c r="H409" s="474"/>
      <c r="I409" s="473"/>
      <c r="J409" s="474"/>
      <c r="K409" s="473"/>
    </row>
    <row r="410" spans="1:11" ht="31.5" x14ac:dyDescent="0.25">
      <c r="A410" s="2" t="s">
        <v>589</v>
      </c>
      <c r="B410" s="9"/>
      <c r="C410" s="62" t="s">
        <v>123</v>
      </c>
      <c r="D410" s="25"/>
      <c r="E410" s="20"/>
      <c r="F410" s="6">
        <v>3.6700000000000004</v>
      </c>
      <c r="G410" s="5">
        <v>6.4960000000000004</v>
      </c>
      <c r="H410" s="6">
        <v>6.8739999999999997</v>
      </c>
      <c r="I410" s="5">
        <v>106.12</v>
      </c>
      <c r="J410" s="6"/>
      <c r="K410" s="361" t="s">
        <v>229</v>
      </c>
    </row>
    <row r="411" spans="1:11" ht="15.75" x14ac:dyDescent="0.25">
      <c r="A411" s="2"/>
      <c r="B411" s="27" t="s">
        <v>121</v>
      </c>
      <c r="C411" s="62"/>
      <c r="D411" s="25">
        <v>77.14</v>
      </c>
      <c r="E411" s="20">
        <v>58</v>
      </c>
      <c r="F411" s="6"/>
      <c r="G411" s="5"/>
      <c r="H411" s="6"/>
      <c r="I411" s="5"/>
      <c r="J411" s="6"/>
      <c r="K411" s="361"/>
    </row>
    <row r="412" spans="1:11" ht="15.75" x14ac:dyDescent="0.25">
      <c r="A412" s="2"/>
      <c r="B412" s="27" t="s">
        <v>164</v>
      </c>
      <c r="C412" s="62"/>
      <c r="D412" s="25">
        <v>31.25</v>
      </c>
      <c r="E412" s="20">
        <v>25</v>
      </c>
      <c r="F412" s="6"/>
      <c r="G412" s="5"/>
      <c r="H412" s="6"/>
      <c r="I412" s="5"/>
      <c r="J412" s="6"/>
      <c r="K412" s="361"/>
    </row>
    <row r="413" spans="1:11" ht="15.75" x14ac:dyDescent="0.25">
      <c r="A413" s="2"/>
      <c r="B413" s="27" t="s">
        <v>52</v>
      </c>
      <c r="C413" s="62"/>
      <c r="D413" s="25">
        <v>12.5</v>
      </c>
      <c r="E413" s="20">
        <v>10</v>
      </c>
      <c r="F413" s="6"/>
      <c r="G413" s="5"/>
      <c r="H413" s="6"/>
      <c r="I413" s="5"/>
      <c r="J413" s="6"/>
      <c r="K413" s="361"/>
    </row>
    <row r="414" spans="1:11" ht="15.75" x14ac:dyDescent="0.25">
      <c r="A414" s="2"/>
      <c r="B414" s="27" t="s">
        <v>59</v>
      </c>
      <c r="C414" s="62"/>
      <c r="D414" s="25">
        <v>12</v>
      </c>
      <c r="E414" s="20">
        <v>10.08</v>
      </c>
      <c r="F414" s="6"/>
      <c r="G414" s="5"/>
      <c r="H414" s="6"/>
      <c r="I414" s="5"/>
      <c r="J414" s="6"/>
      <c r="K414" s="361"/>
    </row>
    <row r="415" spans="1:11" ht="15.75" x14ac:dyDescent="0.25">
      <c r="A415" s="2"/>
      <c r="B415" s="27" t="s">
        <v>67</v>
      </c>
      <c r="C415" s="62"/>
      <c r="D415" s="25">
        <v>4</v>
      </c>
      <c r="E415" s="20">
        <v>4</v>
      </c>
      <c r="F415" s="6"/>
      <c r="G415" s="5"/>
      <c r="H415" s="6"/>
      <c r="I415" s="5"/>
      <c r="J415" s="6"/>
      <c r="K415" s="361"/>
    </row>
    <row r="416" spans="1:11" ht="15.75" x14ac:dyDescent="0.25">
      <c r="A416" s="2"/>
      <c r="B416" s="27" t="s">
        <v>37</v>
      </c>
      <c r="C416" s="62"/>
      <c r="D416" s="25">
        <v>0.8</v>
      </c>
      <c r="E416" s="20">
        <v>0.8</v>
      </c>
      <c r="F416" s="6"/>
      <c r="G416" s="5"/>
      <c r="H416" s="6"/>
      <c r="I416" s="5"/>
      <c r="J416" s="6"/>
      <c r="K416" s="361"/>
    </row>
    <row r="417" spans="1:11" ht="15.75" x14ac:dyDescent="0.25">
      <c r="A417" s="2"/>
      <c r="B417" s="104" t="s">
        <v>35</v>
      </c>
      <c r="C417" s="62"/>
      <c r="D417" s="25">
        <v>130</v>
      </c>
      <c r="E417" s="20">
        <v>130</v>
      </c>
      <c r="F417" s="6"/>
      <c r="G417" s="5"/>
      <c r="H417" s="6"/>
      <c r="I417" s="5"/>
      <c r="J417" s="6"/>
      <c r="K417" s="361"/>
    </row>
    <row r="418" spans="1:11" customFormat="1" ht="33" customHeight="1" x14ac:dyDescent="0.25">
      <c r="A418" s="233"/>
      <c r="B418" s="216" t="s">
        <v>57</v>
      </c>
      <c r="C418" s="250"/>
      <c r="D418" s="225">
        <v>11.9</v>
      </c>
      <c r="E418" s="234">
        <v>11.4</v>
      </c>
      <c r="F418" s="226"/>
      <c r="G418" s="239"/>
      <c r="H418" s="226"/>
      <c r="I418" s="239"/>
      <c r="J418" s="226"/>
      <c r="K418" s="181"/>
    </row>
    <row r="419" spans="1:11" customFormat="1" ht="19.5" customHeight="1" x14ac:dyDescent="0.25">
      <c r="A419" s="233"/>
      <c r="B419" s="216" t="s">
        <v>58</v>
      </c>
      <c r="C419" s="250"/>
      <c r="D419" s="225">
        <v>11.97</v>
      </c>
      <c r="E419" s="234">
        <v>11.4</v>
      </c>
      <c r="F419" s="226"/>
      <c r="G419" s="239"/>
      <c r="H419" s="226"/>
      <c r="I419" s="239"/>
      <c r="J419" s="226"/>
      <c r="K419" s="181"/>
    </row>
    <row r="420" spans="1:11" customFormat="1" ht="19.5" customHeight="1" x14ac:dyDescent="0.25">
      <c r="A420" s="233"/>
      <c r="B420" s="216" t="s">
        <v>59</v>
      </c>
      <c r="C420" s="250"/>
      <c r="D420" s="225">
        <v>1.19</v>
      </c>
      <c r="E420" s="234">
        <v>1</v>
      </c>
      <c r="F420" s="226"/>
      <c r="G420" s="239"/>
      <c r="H420" s="226"/>
      <c r="I420" s="239"/>
      <c r="J420" s="226"/>
      <c r="K420" s="181"/>
    </row>
    <row r="421" spans="1:11" customFormat="1" ht="19.5" customHeight="1" x14ac:dyDescent="0.25">
      <c r="A421" s="233"/>
      <c r="B421" s="216" t="s">
        <v>60</v>
      </c>
      <c r="C421" s="250"/>
      <c r="D421" s="225">
        <v>0.96</v>
      </c>
      <c r="E421" s="234">
        <v>0.8</v>
      </c>
      <c r="F421" s="226"/>
      <c r="G421" s="239"/>
      <c r="H421" s="226"/>
      <c r="I421" s="239"/>
      <c r="J421" s="226"/>
      <c r="K421" s="181"/>
    </row>
    <row r="422" spans="1:11" customFormat="1" ht="19.5" customHeight="1" x14ac:dyDescent="0.25">
      <c r="A422" s="233"/>
      <c r="B422" s="216" t="s">
        <v>61</v>
      </c>
      <c r="C422" s="250"/>
      <c r="D422" s="225">
        <v>1</v>
      </c>
      <c r="E422" s="234">
        <v>1</v>
      </c>
      <c r="F422" s="226"/>
      <c r="G422" s="239"/>
      <c r="H422" s="226"/>
      <c r="I422" s="239"/>
      <c r="J422" s="226"/>
      <c r="K422" s="181"/>
    </row>
    <row r="423" spans="1:11" customFormat="1" ht="19.5" customHeight="1" x14ac:dyDescent="0.25">
      <c r="A423" s="233"/>
      <c r="B423" s="211" t="s">
        <v>37</v>
      </c>
      <c r="C423" s="250"/>
      <c r="D423" s="225">
        <v>0.1</v>
      </c>
      <c r="E423" s="234">
        <v>0.1</v>
      </c>
      <c r="F423" s="226"/>
      <c r="G423" s="239"/>
      <c r="H423" s="226"/>
      <c r="I423" s="239"/>
      <c r="J423" s="226"/>
      <c r="K423" s="181"/>
    </row>
    <row r="424" spans="1:11" customFormat="1" ht="30" customHeight="1" x14ac:dyDescent="0.25">
      <c r="A424" s="233"/>
      <c r="B424" s="211" t="s">
        <v>329</v>
      </c>
      <c r="C424" s="250"/>
      <c r="D424" s="225"/>
      <c r="E424" s="234">
        <v>14.3</v>
      </c>
      <c r="F424" s="226"/>
      <c r="G424" s="239"/>
      <c r="H424" s="226"/>
      <c r="I424" s="239"/>
      <c r="J424" s="226"/>
      <c r="K424" s="181"/>
    </row>
    <row r="425" spans="1:11" customFormat="1" ht="19.5" customHeight="1" x14ac:dyDescent="0.25">
      <c r="A425" s="233"/>
      <c r="B425" s="216" t="s">
        <v>63</v>
      </c>
      <c r="C425" s="250"/>
      <c r="D425" s="259"/>
      <c r="E425" s="234">
        <v>10</v>
      </c>
      <c r="F425" s="226"/>
      <c r="G425" s="239"/>
      <c r="H425" s="226"/>
      <c r="I425" s="239"/>
      <c r="J425" s="226"/>
      <c r="K425" s="181"/>
    </row>
    <row r="426" spans="1:11" ht="15.75" x14ac:dyDescent="0.25">
      <c r="A426" s="2"/>
      <c r="B426" s="27" t="s">
        <v>130</v>
      </c>
      <c r="C426" s="62"/>
      <c r="D426" s="25">
        <v>7</v>
      </c>
      <c r="E426" s="20">
        <v>7</v>
      </c>
      <c r="F426" s="6"/>
      <c r="G426" s="5"/>
      <c r="H426" s="6"/>
      <c r="I426" s="5"/>
      <c r="J426" s="6"/>
      <c r="K426" s="361"/>
    </row>
    <row r="427" spans="1:11" s="411" customFormat="1" ht="15.75" x14ac:dyDescent="0.25">
      <c r="A427" s="64" t="s">
        <v>68</v>
      </c>
      <c r="B427" s="3"/>
      <c r="C427" s="65">
        <v>70</v>
      </c>
      <c r="D427" s="66"/>
      <c r="E427" s="65"/>
      <c r="F427" s="68">
        <v>11.793563942557704</v>
      </c>
      <c r="G427" s="68">
        <v>13.085839473578943</v>
      </c>
      <c r="H427" s="69">
        <v>11.514197807912318</v>
      </c>
      <c r="I427" s="69">
        <v>211.06251030041201</v>
      </c>
      <c r="J427" s="68">
        <v>0.84</v>
      </c>
      <c r="K427" s="366" t="s">
        <v>69</v>
      </c>
    </row>
    <row r="428" spans="1:11" s="411" customFormat="1" ht="31.5" x14ac:dyDescent="0.25">
      <c r="A428" s="64"/>
      <c r="B428" s="9" t="s">
        <v>57</v>
      </c>
      <c r="C428" s="65"/>
      <c r="D428" s="66">
        <v>51.16</v>
      </c>
      <c r="E428" s="65">
        <v>49</v>
      </c>
      <c r="F428" s="70"/>
      <c r="G428" s="70"/>
      <c r="H428" s="64"/>
      <c r="I428" s="64"/>
      <c r="J428" s="66"/>
      <c r="K428" s="367"/>
    </row>
    <row r="429" spans="1:11" s="411" customFormat="1" ht="15.75" x14ac:dyDescent="0.25">
      <c r="A429" s="64"/>
      <c r="B429" s="3" t="s">
        <v>58</v>
      </c>
      <c r="C429" s="65"/>
      <c r="D429" s="66">
        <v>51.45</v>
      </c>
      <c r="E429" s="65">
        <v>49</v>
      </c>
      <c r="F429" s="70"/>
      <c r="G429" s="70"/>
      <c r="H429" s="64"/>
      <c r="I429" s="64"/>
      <c r="J429" s="66"/>
      <c r="K429" s="367"/>
    </row>
    <row r="430" spans="1:11" s="411" customFormat="1" ht="15.75" x14ac:dyDescent="0.25">
      <c r="A430" s="64"/>
      <c r="B430" s="3" t="s">
        <v>59</v>
      </c>
      <c r="C430" s="65"/>
      <c r="D430" s="66">
        <v>14.64</v>
      </c>
      <c r="E430" s="65">
        <v>12.3</v>
      </c>
      <c r="F430" s="70"/>
      <c r="G430" s="70"/>
      <c r="H430" s="64"/>
      <c r="I430" s="65"/>
      <c r="J430" s="66"/>
      <c r="K430" s="367"/>
    </row>
    <row r="431" spans="1:11" s="411" customFormat="1" ht="15.75" x14ac:dyDescent="0.25">
      <c r="A431" s="64"/>
      <c r="B431" s="3" t="s">
        <v>70</v>
      </c>
      <c r="C431" s="65"/>
      <c r="D431" s="66">
        <v>11</v>
      </c>
      <c r="E431" s="65">
        <v>11</v>
      </c>
      <c r="F431" s="70"/>
      <c r="G431" s="70"/>
      <c r="H431" s="64"/>
      <c r="I431" s="64"/>
      <c r="J431" s="70"/>
      <c r="K431" s="367"/>
    </row>
    <row r="432" spans="1:11" s="411" customFormat="1" ht="15.75" x14ac:dyDescent="0.25">
      <c r="A432" s="64"/>
      <c r="B432" s="3" t="s">
        <v>35</v>
      </c>
      <c r="C432" s="65"/>
      <c r="D432" s="66">
        <v>14.7</v>
      </c>
      <c r="E432" s="65">
        <v>14.7</v>
      </c>
      <c r="F432" s="70"/>
      <c r="G432" s="70"/>
      <c r="H432" s="64"/>
      <c r="I432" s="65"/>
      <c r="J432" s="66"/>
      <c r="K432" s="367"/>
    </row>
    <row r="433" spans="1:11" s="411" customFormat="1" ht="15.75" x14ac:dyDescent="0.25">
      <c r="A433" s="64"/>
      <c r="B433" s="3" t="s">
        <v>71</v>
      </c>
      <c r="C433" s="65"/>
      <c r="D433" s="68">
        <v>4</v>
      </c>
      <c r="E433" s="69">
        <v>4</v>
      </c>
      <c r="F433" s="70"/>
      <c r="G433" s="70"/>
      <c r="H433" s="64"/>
      <c r="I433" s="65"/>
      <c r="J433" s="66"/>
      <c r="K433" s="367"/>
    </row>
    <row r="434" spans="1:11" s="411" customFormat="1" ht="15.75" x14ac:dyDescent="0.25">
      <c r="A434" s="64"/>
      <c r="B434" s="71" t="s">
        <v>37</v>
      </c>
      <c r="C434" s="65"/>
      <c r="D434" s="66">
        <v>0.7</v>
      </c>
      <c r="E434" s="65">
        <v>0.7</v>
      </c>
      <c r="F434" s="70"/>
      <c r="G434" s="70"/>
      <c r="H434" s="64"/>
      <c r="I434" s="65"/>
      <c r="J434" s="66"/>
      <c r="K434" s="367"/>
    </row>
    <row r="435" spans="1:11" s="411" customFormat="1" ht="15.75" x14ac:dyDescent="0.25">
      <c r="A435" s="64"/>
      <c r="B435" s="3" t="s">
        <v>72</v>
      </c>
      <c r="C435" s="65"/>
      <c r="D435" s="66"/>
      <c r="E435" s="65">
        <v>75.3</v>
      </c>
      <c r="F435" s="70"/>
      <c r="G435" s="70"/>
      <c r="H435" s="64"/>
      <c r="I435" s="65"/>
      <c r="J435" s="66"/>
      <c r="K435" s="367"/>
    </row>
    <row r="436" spans="1:11" s="411" customFormat="1" ht="15.75" x14ac:dyDescent="0.25">
      <c r="A436" s="64"/>
      <c r="B436" s="3" t="s">
        <v>73</v>
      </c>
      <c r="C436" s="65"/>
      <c r="D436" s="66">
        <v>1</v>
      </c>
      <c r="E436" s="65">
        <v>1</v>
      </c>
      <c r="F436" s="70"/>
      <c r="G436" s="70"/>
      <c r="H436" s="64"/>
      <c r="I436" s="65"/>
      <c r="J436" s="66"/>
      <c r="K436" s="367"/>
    </row>
    <row r="437" spans="1:11" s="403" customFormat="1" ht="50.25" customHeight="1" x14ac:dyDescent="0.25">
      <c r="A437" s="256" t="s">
        <v>552</v>
      </c>
      <c r="B437" s="439"/>
      <c r="C437" s="462" t="s">
        <v>269</v>
      </c>
      <c r="D437" s="416"/>
      <c r="E437" s="513"/>
      <c r="F437" s="417">
        <v>3.8</v>
      </c>
      <c r="G437" s="417">
        <v>2.37</v>
      </c>
      <c r="H437" s="416">
        <v>26.43</v>
      </c>
      <c r="I437" s="513">
        <v>141.96</v>
      </c>
      <c r="J437" s="417"/>
      <c r="K437" s="180" t="s">
        <v>551</v>
      </c>
    </row>
    <row r="438" spans="1:11" s="403" customFormat="1" ht="19.5" customHeight="1" x14ac:dyDescent="0.25">
      <c r="A438" s="256"/>
      <c r="B438" s="439" t="s">
        <v>550</v>
      </c>
      <c r="C438" s="462"/>
      <c r="D438" s="416">
        <v>54.7</v>
      </c>
      <c r="E438" s="513">
        <v>54.7</v>
      </c>
      <c r="F438" s="417"/>
      <c r="G438" s="417"/>
      <c r="H438" s="416"/>
      <c r="I438" s="513"/>
      <c r="J438" s="417"/>
      <c r="K438" s="180"/>
    </row>
    <row r="439" spans="1:11" s="403" customFormat="1" ht="19.5" customHeight="1" x14ac:dyDescent="0.25">
      <c r="A439" s="256"/>
      <c r="B439" s="439" t="s">
        <v>37</v>
      </c>
      <c r="C439" s="462"/>
      <c r="D439" s="416">
        <v>0.33</v>
      </c>
      <c r="E439" s="513">
        <v>0.33</v>
      </c>
      <c r="F439" s="417"/>
      <c r="G439" s="417"/>
      <c r="H439" s="416"/>
      <c r="I439" s="513"/>
      <c r="J439" s="417"/>
      <c r="K439" s="180"/>
    </row>
    <row r="440" spans="1:11" s="403" customFormat="1" ht="19.5" customHeight="1" x14ac:dyDescent="0.25">
      <c r="A440" s="257"/>
      <c r="B440" s="439" t="s">
        <v>271</v>
      </c>
      <c r="C440" s="462"/>
      <c r="D440" s="416">
        <v>82</v>
      </c>
      <c r="E440" s="513">
        <v>82</v>
      </c>
      <c r="F440" s="417"/>
      <c r="G440" s="417"/>
      <c r="H440" s="416"/>
      <c r="I440" s="513"/>
      <c r="J440" s="417"/>
      <c r="K440" s="180"/>
    </row>
    <row r="441" spans="1:11" s="403" customFormat="1" ht="19.5" customHeight="1" x14ac:dyDescent="0.25">
      <c r="A441" s="256"/>
      <c r="B441" s="439" t="s">
        <v>52</v>
      </c>
      <c r="C441" s="462"/>
      <c r="D441" s="416">
        <v>22</v>
      </c>
      <c r="E441" s="513">
        <v>17</v>
      </c>
      <c r="F441" s="417"/>
      <c r="G441" s="417"/>
      <c r="H441" s="416"/>
      <c r="I441" s="513"/>
      <c r="J441" s="417"/>
      <c r="K441" s="180"/>
    </row>
    <row r="442" spans="1:11" s="403" customFormat="1" ht="19.5" customHeight="1" x14ac:dyDescent="0.25">
      <c r="A442" s="256"/>
      <c r="B442" s="439" t="s">
        <v>122</v>
      </c>
      <c r="C442" s="462"/>
      <c r="D442" s="416">
        <v>2.4</v>
      </c>
      <c r="E442" s="513">
        <v>1.5</v>
      </c>
      <c r="F442" s="417"/>
      <c r="G442" s="417"/>
      <c r="H442" s="416"/>
      <c r="I442" s="417"/>
      <c r="J442" s="416"/>
      <c r="K442" s="180"/>
    </row>
    <row r="443" spans="1:11" s="403" customFormat="1" ht="19.5" customHeight="1" x14ac:dyDescent="0.25">
      <c r="A443" s="256"/>
      <c r="B443" s="439" t="s">
        <v>148</v>
      </c>
      <c r="C443" s="462"/>
      <c r="D443" s="416">
        <v>3</v>
      </c>
      <c r="E443" s="513">
        <v>3</v>
      </c>
      <c r="F443" s="417"/>
      <c r="G443" s="417"/>
      <c r="H443" s="416"/>
      <c r="I443" s="417"/>
      <c r="J443" s="416"/>
      <c r="K443" s="180"/>
    </row>
    <row r="444" spans="1:11" ht="15.75" x14ac:dyDescent="0.25">
      <c r="A444" s="110" t="s">
        <v>137</v>
      </c>
      <c r="B444" s="25"/>
      <c r="C444" s="20">
        <v>180</v>
      </c>
      <c r="D444" s="6"/>
      <c r="E444" s="5"/>
      <c r="F444" s="6">
        <v>0.14000000000000001</v>
      </c>
      <c r="G444" s="5">
        <v>0.14000000000000001</v>
      </c>
      <c r="H444" s="6">
        <v>13.2</v>
      </c>
      <c r="I444" s="5">
        <v>55.26</v>
      </c>
      <c r="J444" s="6">
        <v>0.81</v>
      </c>
      <c r="K444" s="372" t="s">
        <v>138</v>
      </c>
    </row>
    <row r="445" spans="1:11" ht="15.75" x14ac:dyDescent="0.25">
      <c r="A445" s="9"/>
      <c r="B445" s="9" t="s">
        <v>139</v>
      </c>
      <c r="C445" s="20"/>
      <c r="D445" s="6">
        <v>31.92</v>
      </c>
      <c r="E445" s="5">
        <v>28</v>
      </c>
      <c r="F445" s="6"/>
      <c r="G445" s="5"/>
      <c r="H445" s="6"/>
      <c r="I445" s="5"/>
      <c r="J445" s="92"/>
      <c r="K445" s="361"/>
    </row>
    <row r="446" spans="1:11" ht="15.75" x14ac:dyDescent="0.25">
      <c r="A446" s="9"/>
      <c r="B446" s="9" t="s">
        <v>78</v>
      </c>
      <c r="C446" s="20"/>
      <c r="D446" s="6">
        <v>183</v>
      </c>
      <c r="E446" s="5">
        <v>183</v>
      </c>
      <c r="F446" s="6"/>
      <c r="G446" s="5"/>
      <c r="H446" s="6"/>
      <c r="I446" s="5"/>
      <c r="J446" s="92"/>
      <c r="K446" s="361"/>
    </row>
    <row r="447" spans="1:11" ht="15.75" x14ac:dyDescent="0.25">
      <c r="A447" s="9"/>
      <c r="B447" s="9" t="s">
        <v>53</v>
      </c>
      <c r="C447" s="20"/>
      <c r="D447" s="6">
        <v>6</v>
      </c>
      <c r="E447" s="5">
        <v>6</v>
      </c>
      <c r="F447" s="6"/>
      <c r="G447" s="5"/>
      <c r="H447" s="6"/>
      <c r="I447" s="5"/>
      <c r="J447" s="92"/>
      <c r="K447" s="361"/>
    </row>
    <row r="448" spans="1:11" s="415" customFormat="1" ht="24.75" thickBot="1" x14ac:dyDescent="0.3">
      <c r="A448" s="64" t="s">
        <v>70</v>
      </c>
      <c r="B448" s="3"/>
      <c r="C448" s="66">
        <v>25</v>
      </c>
      <c r="D448" s="67">
        <v>25</v>
      </c>
      <c r="E448" s="69">
        <v>25</v>
      </c>
      <c r="F448" s="68">
        <v>1.9</v>
      </c>
      <c r="G448" s="68">
        <v>0.2</v>
      </c>
      <c r="H448" s="67">
        <v>12.3</v>
      </c>
      <c r="I448" s="68">
        <v>58.75</v>
      </c>
      <c r="J448" s="67">
        <v>0</v>
      </c>
      <c r="K448" s="423" t="s">
        <v>79</v>
      </c>
    </row>
    <row r="449" spans="1:11" s="415" customFormat="1" ht="24.75" thickBot="1" x14ac:dyDescent="0.3">
      <c r="A449" s="424" t="s">
        <v>80</v>
      </c>
      <c r="B449" s="425"/>
      <c r="C449" s="426">
        <v>45</v>
      </c>
      <c r="D449" s="427">
        <v>45</v>
      </c>
      <c r="E449" s="428">
        <v>45</v>
      </c>
      <c r="F449" s="427">
        <v>2.97</v>
      </c>
      <c r="G449" s="427">
        <v>0.54</v>
      </c>
      <c r="H449" s="428">
        <v>17.820000000000004</v>
      </c>
      <c r="I449" s="427">
        <v>89.100000000000009</v>
      </c>
      <c r="J449" s="428"/>
      <c r="K449" s="423" t="s">
        <v>81</v>
      </c>
    </row>
    <row r="450" spans="1:11" s="415" customFormat="1" ht="16.5" thickBot="1" x14ac:dyDescent="0.3">
      <c r="A450" s="429" t="s">
        <v>47</v>
      </c>
      <c r="B450" s="430"/>
      <c r="C450" s="431">
        <f>C449+C448+C444+132+C427+180+17+C403</f>
        <v>709</v>
      </c>
      <c r="D450" s="432"/>
      <c r="E450" s="437"/>
      <c r="F450" s="434">
        <f>F449+F448+F444+F437+F427+F410+F403</f>
        <v>25.113563942557704</v>
      </c>
      <c r="G450" s="434">
        <f t="shared" ref="G450:J450" si="15">G449+G448+G444+G437+G427+G410+G403</f>
        <v>28.851839473578945</v>
      </c>
      <c r="H450" s="434">
        <f t="shared" si="15"/>
        <v>92.508197807912325</v>
      </c>
      <c r="I450" s="434">
        <f t="shared" si="15"/>
        <v>737.31251030041199</v>
      </c>
      <c r="J450" s="434">
        <f t="shared" si="15"/>
        <v>7.43</v>
      </c>
      <c r="K450" s="435"/>
    </row>
    <row r="451" spans="1:11" s="415" customFormat="1" ht="15.75" x14ac:dyDescent="0.25">
      <c r="A451" s="421"/>
      <c r="B451" s="436" t="s">
        <v>595</v>
      </c>
      <c r="C451" s="405"/>
      <c r="D451" s="401"/>
      <c r="E451" s="400"/>
      <c r="F451" s="404"/>
      <c r="G451" s="405"/>
      <c r="H451" s="404"/>
      <c r="I451" s="405"/>
      <c r="J451" s="422"/>
      <c r="K451" s="366"/>
    </row>
    <row r="452" spans="1:11" s="403" customFormat="1" ht="19.5" customHeight="1" x14ac:dyDescent="0.25">
      <c r="A452" s="14" t="s">
        <v>82</v>
      </c>
      <c r="B452" s="53"/>
      <c r="C452" s="15">
        <v>180</v>
      </c>
      <c r="D452" s="16"/>
      <c r="E452" s="15"/>
      <c r="F452" s="19">
        <v>5.22</v>
      </c>
      <c r="G452" s="18">
        <v>4.5</v>
      </c>
      <c r="H452" s="19">
        <v>7.5600000000000005</v>
      </c>
      <c r="I452" s="18">
        <v>91.8</v>
      </c>
      <c r="J452" s="19">
        <v>1.44</v>
      </c>
      <c r="K452" s="361" t="s">
        <v>238</v>
      </c>
    </row>
    <row r="453" spans="1:11" s="403" customFormat="1" ht="16.5" customHeight="1" x14ac:dyDescent="0.25">
      <c r="A453" s="110" t="s">
        <v>239</v>
      </c>
      <c r="B453" s="9" t="s">
        <v>85</v>
      </c>
      <c r="C453" s="15"/>
      <c r="D453" s="16">
        <v>185</v>
      </c>
      <c r="E453" s="15">
        <v>180</v>
      </c>
      <c r="F453" s="19"/>
      <c r="G453" s="18"/>
      <c r="H453" s="19"/>
      <c r="I453" s="18"/>
      <c r="J453" s="19"/>
      <c r="K453" s="361"/>
    </row>
    <row r="454" spans="1:11" customFormat="1" ht="33.75" customHeight="1" thickBot="1" x14ac:dyDescent="0.3">
      <c r="A454" s="216" t="s">
        <v>257</v>
      </c>
      <c r="B454" s="216" t="s">
        <v>258</v>
      </c>
      <c r="C454" s="234">
        <v>10</v>
      </c>
      <c r="D454" s="225">
        <v>10</v>
      </c>
      <c r="E454" s="234">
        <v>10</v>
      </c>
      <c r="F454" s="225">
        <v>1.0900000000000001</v>
      </c>
      <c r="G454" s="234"/>
      <c r="H454" s="225">
        <v>15.28</v>
      </c>
      <c r="I454" s="234">
        <v>83</v>
      </c>
      <c r="J454" s="225">
        <v>0</v>
      </c>
      <c r="K454" s="196" t="s">
        <v>259</v>
      </c>
    </row>
    <row r="455" spans="1:11" customFormat="1" ht="51.75" customHeight="1" x14ac:dyDescent="0.25">
      <c r="A455" s="2" t="s">
        <v>553</v>
      </c>
      <c r="B455" s="9"/>
      <c r="C455" s="20">
        <v>100</v>
      </c>
      <c r="D455" s="6"/>
      <c r="E455" s="5"/>
      <c r="F455" s="6">
        <v>10.9</v>
      </c>
      <c r="G455" s="5">
        <v>14</v>
      </c>
      <c r="H455" s="6">
        <v>22.3</v>
      </c>
      <c r="I455" s="5">
        <v>245</v>
      </c>
      <c r="J455" s="226"/>
      <c r="K455" s="181" t="s">
        <v>217</v>
      </c>
    </row>
    <row r="456" spans="1:11" customFormat="1" ht="19.5" customHeight="1" x14ac:dyDescent="0.25">
      <c r="A456" s="233"/>
      <c r="B456" s="216" t="s">
        <v>218</v>
      </c>
      <c r="C456" s="234"/>
      <c r="D456" s="226">
        <v>30.8</v>
      </c>
      <c r="E456" s="239">
        <v>30.8</v>
      </c>
      <c r="F456" s="226"/>
      <c r="G456" s="239"/>
      <c r="H456" s="226"/>
      <c r="I456" s="239"/>
      <c r="J456" s="226"/>
      <c r="K456" s="181"/>
    </row>
    <row r="457" spans="1:11" customFormat="1" ht="19.5" customHeight="1" x14ac:dyDescent="0.25">
      <c r="A457" s="233"/>
      <c r="B457" s="216" t="s">
        <v>219</v>
      </c>
      <c r="C457" s="234"/>
      <c r="D457" s="226">
        <v>1.2</v>
      </c>
      <c r="E457" s="239">
        <v>1.2</v>
      </c>
      <c r="F457" s="226"/>
      <c r="G457" s="239"/>
      <c r="H457" s="226"/>
      <c r="I457" s="239"/>
      <c r="J457" s="226"/>
      <c r="K457" s="181"/>
    </row>
    <row r="458" spans="1:11" customFormat="1" ht="19.5" customHeight="1" x14ac:dyDescent="0.25">
      <c r="A458" s="233"/>
      <c r="B458" s="216" t="s">
        <v>156</v>
      </c>
      <c r="C458" s="234"/>
      <c r="D458" s="226">
        <v>0.8</v>
      </c>
      <c r="E458" s="239">
        <v>0.8</v>
      </c>
      <c r="F458" s="226"/>
      <c r="G458" s="239"/>
      <c r="H458" s="226"/>
      <c r="I458" s="239"/>
      <c r="J458" s="226"/>
      <c r="K458" s="181"/>
    </row>
    <row r="459" spans="1:11" customFormat="1" ht="19.5" customHeight="1" x14ac:dyDescent="0.25">
      <c r="A459" s="233"/>
      <c r="B459" s="216" t="s">
        <v>148</v>
      </c>
      <c r="C459" s="234"/>
      <c r="D459" s="226">
        <v>5.2</v>
      </c>
      <c r="E459" s="239">
        <v>5.2</v>
      </c>
      <c r="F459" s="226"/>
      <c r="G459" s="239"/>
      <c r="H459" s="226"/>
      <c r="I459" s="239"/>
      <c r="J459" s="226"/>
      <c r="K459" s="181"/>
    </row>
    <row r="460" spans="1:11" customFormat="1" ht="19.5" customHeight="1" x14ac:dyDescent="0.25">
      <c r="A460" s="233"/>
      <c r="B460" s="216" t="s">
        <v>590</v>
      </c>
      <c r="C460" s="234"/>
      <c r="D460" s="226">
        <v>6.24</v>
      </c>
      <c r="E460" s="239">
        <v>5.2</v>
      </c>
      <c r="F460" s="226"/>
      <c r="G460" s="239"/>
      <c r="H460" s="226"/>
      <c r="I460" s="239"/>
      <c r="J460" s="226"/>
      <c r="K460" s="181"/>
    </row>
    <row r="461" spans="1:11" customFormat="1" ht="19.5" customHeight="1" x14ac:dyDescent="0.25">
      <c r="A461" s="233"/>
      <c r="B461" s="216" t="s">
        <v>182</v>
      </c>
      <c r="C461" s="234"/>
      <c r="D461" s="226">
        <v>12</v>
      </c>
      <c r="E461" s="239">
        <v>12</v>
      </c>
      <c r="F461" s="226"/>
      <c r="G461" s="239"/>
      <c r="H461" s="226"/>
      <c r="I461" s="239"/>
      <c r="J461" s="226"/>
      <c r="K461" s="181"/>
    </row>
    <row r="462" spans="1:11" customFormat="1" ht="19.5" customHeight="1" x14ac:dyDescent="0.25">
      <c r="A462" s="233"/>
      <c r="B462" s="211" t="s">
        <v>220</v>
      </c>
      <c r="C462" s="234"/>
      <c r="D462" s="226">
        <v>0.4</v>
      </c>
      <c r="E462" s="239">
        <v>0.4</v>
      </c>
      <c r="F462" s="226"/>
      <c r="G462" s="239"/>
      <c r="H462" s="226"/>
      <c r="I462" s="239"/>
      <c r="J462" s="226"/>
      <c r="K462" s="181"/>
    </row>
    <row r="463" spans="1:11" customFormat="1" ht="19.5" customHeight="1" x14ac:dyDescent="0.25">
      <c r="A463" s="233"/>
      <c r="B463" s="216" t="s">
        <v>221</v>
      </c>
      <c r="C463" s="234"/>
      <c r="D463" s="226"/>
      <c r="E463" s="239">
        <v>52</v>
      </c>
      <c r="F463" s="226"/>
      <c r="G463" s="239"/>
      <c r="H463" s="226"/>
      <c r="I463" s="239"/>
      <c r="J463" s="226"/>
      <c r="K463" s="181"/>
    </row>
    <row r="464" spans="1:11" customFormat="1" ht="33" customHeight="1" x14ac:dyDescent="0.25">
      <c r="A464" s="233"/>
      <c r="B464" s="216" t="s">
        <v>132</v>
      </c>
      <c r="C464" s="234"/>
      <c r="D464" s="226">
        <v>55.44</v>
      </c>
      <c r="E464" s="239">
        <v>36</v>
      </c>
      <c r="F464" s="226"/>
      <c r="G464" s="239"/>
      <c r="H464" s="226"/>
      <c r="I464" s="239"/>
      <c r="J464" s="226"/>
      <c r="K464" s="181"/>
    </row>
    <row r="465" spans="1:11" customFormat="1" ht="19.5" customHeight="1" x14ac:dyDescent="0.25">
      <c r="A465" s="233"/>
      <c r="B465" s="216" t="s">
        <v>121</v>
      </c>
      <c r="C465" s="234"/>
      <c r="D465" s="226">
        <v>34.58</v>
      </c>
      <c r="E465" s="239">
        <v>26</v>
      </c>
      <c r="F465" s="226"/>
      <c r="G465" s="239"/>
      <c r="H465" s="226"/>
      <c r="I465" s="239"/>
      <c r="J465" s="226"/>
      <c r="K465" s="181"/>
    </row>
    <row r="466" spans="1:11" customFormat="1" ht="19.5" customHeight="1" x14ac:dyDescent="0.25">
      <c r="A466" s="233"/>
      <c r="B466" s="216" t="s">
        <v>59</v>
      </c>
      <c r="C466" s="234"/>
      <c r="D466" s="226">
        <v>6.72</v>
      </c>
      <c r="E466" s="239">
        <v>5.6</v>
      </c>
      <c r="F466" s="226"/>
      <c r="G466" s="239"/>
      <c r="H466" s="226"/>
      <c r="I466" s="239"/>
      <c r="J466" s="226"/>
      <c r="K466" s="181"/>
    </row>
    <row r="467" spans="1:11" customFormat="1" ht="19.5" customHeight="1" x14ac:dyDescent="0.25">
      <c r="A467" s="233"/>
      <c r="B467" s="216" t="s">
        <v>38</v>
      </c>
      <c r="C467" s="234"/>
      <c r="D467" s="226">
        <v>5.6</v>
      </c>
      <c r="E467" s="239">
        <v>5.6</v>
      </c>
      <c r="F467" s="226"/>
      <c r="G467" s="239"/>
      <c r="H467" s="226"/>
      <c r="I467" s="239"/>
      <c r="J467" s="226"/>
      <c r="K467" s="181"/>
    </row>
    <row r="468" spans="1:11" customFormat="1" ht="19.5" customHeight="1" x14ac:dyDescent="0.25">
      <c r="A468" s="233"/>
      <c r="B468" s="211" t="s">
        <v>222</v>
      </c>
      <c r="C468" s="234"/>
      <c r="D468" s="226">
        <v>0.8</v>
      </c>
      <c r="E468" s="239">
        <v>0.8</v>
      </c>
      <c r="F468" s="226"/>
      <c r="G468" s="239"/>
      <c r="H468" s="226"/>
      <c r="I468" s="239"/>
      <c r="J468" s="226"/>
      <c r="K468" s="181"/>
    </row>
    <row r="469" spans="1:11" customFormat="1" ht="19.5" customHeight="1" x14ac:dyDescent="0.25">
      <c r="A469" s="233"/>
      <c r="B469" s="216" t="s">
        <v>223</v>
      </c>
      <c r="C469" s="234"/>
      <c r="D469" s="226"/>
      <c r="E469" s="239">
        <v>72</v>
      </c>
      <c r="F469" s="226"/>
      <c r="G469" s="239"/>
      <c r="H469" s="226"/>
      <c r="I469" s="239"/>
      <c r="J469" s="226"/>
      <c r="K469" s="181"/>
    </row>
    <row r="470" spans="1:11" customFormat="1" ht="33.75" customHeight="1" x14ac:dyDescent="0.25">
      <c r="A470" s="233"/>
      <c r="B470" s="216" t="s">
        <v>591</v>
      </c>
      <c r="C470" s="234"/>
      <c r="D470" s="226">
        <v>1.2</v>
      </c>
      <c r="E470" s="239">
        <v>1.2</v>
      </c>
      <c r="F470" s="226"/>
      <c r="G470" s="239"/>
      <c r="H470" s="226"/>
      <c r="I470" s="239"/>
      <c r="J470" s="226"/>
      <c r="K470" s="181"/>
    </row>
    <row r="471" spans="1:11" customFormat="1" ht="33" customHeight="1" x14ac:dyDescent="0.25">
      <c r="A471" s="233"/>
      <c r="B471" s="216" t="s">
        <v>396</v>
      </c>
      <c r="C471" s="234"/>
      <c r="D471" s="226">
        <v>0.2</v>
      </c>
      <c r="E471" s="239">
        <v>0.15</v>
      </c>
      <c r="F471" s="226"/>
      <c r="G471" s="239"/>
      <c r="H471" s="226"/>
      <c r="I471" s="239"/>
      <c r="J471" s="226"/>
      <c r="K471" s="181"/>
    </row>
    <row r="472" spans="1:11" ht="24" x14ac:dyDescent="0.25">
      <c r="A472" s="2" t="s">
        <v>158</v>
      </c>
      <c r="B472" s="9"/>
      <c r="C472" s="5" t="s">
        <v>159</v>
      </c>
      <c r="D472" s="6"/>
      <c r="E472" s="5"/>
      <c r="F472" s="6">
        <v>0.126</v>
      </c>
      <c r="G472" s="5">
        <v>2.4999999999999998E-2</v>
      </c>
      <c r="H472" s="6">
        <v>6.2317331334332833</v>
      </c>
      <c r="I472" s="5">
        <v>26.48191904047976</v>
      </c>
      <c r="J472" s="6">
        <v>2.83</v>
      </c>
      <c r="K472" s="361" t="s">
        <v>160</v>
      </c>
    </row>
    <row r="473" spans="1:11" ht="15.75" x14ac:dyDescent="0.25">
      <c r="A473" s="2"/>
      <c r="B473" s="9" t="s">
        <v>100</v>
      </c>
      <c r="C473" s="20"/>
      <c r="D473" s="6">
        <v>0.9</v>
      </c>
      <c r="E473" s="5">
        <v>0.9</v>
      </c>
      <c r="F473" s="6"/>
      <c r="G473" s="5"/>
      <c r="H473" s="6"/>
      <c r="I473" s="5"/>
      <c r="J473" s="6"/>
      <c r="K473" s="361"/>
    </row>
    <row r="474" spans="1:11" ht="15.75" x14ac:dyDescent="0.25">
      <c r="A474" s="2"/>
      <c r="B474" s="9" t="s">
        <v>36</v>
      </c>
      <c r="C474" s="20"/>
      <c r="D474" s="6">
        <v>6</v>
      </c>
      <c r="E474" s="5">
        <v>6</v>
      </c>
      <c r="F474" s="6"/>
      <c r="G474" s="5"/>
      <c r="H474" s="6"/>
      <c r="I474" s="5"/>
      <c r="J474" s="6"/>
      <c r="K474" s="361"/>
    </row>
    <row r="475" spans="1:11" ht="15.75" x14ac:dyDescent="0.25">
      <c r="A475" s="2"/>
      <c r="B475" s="9" t="s">
        <v>161</v>
      </c>
      <c r="C475" s="20"/>
      <c r="D475" s="6">
        <v>8</v>
      </c>
      <c r="E475" s="5">
        <v>7</v>
      </c>
      <c r="F475" s="6"/>
      <c r="G475" s="5"/>
      <c r="H475" s="6"/>
      <c r="I475" s="5"/>
      <c r="J475" s="6"/>
      <c r="K475" s="361"/>
    </row>
    <row r="476" spans="1:11" ht="16.5" thickBot="1" x14ac:dyDescent="0.3">
      <c r="A476" s="2"/>
      <c r="B476" s="9" t="s">
        <v>35</v>
      </c>
      <c r="C476" s="20"/>
      <c r="D476" s="6">
        <v>180</v>
      </c>
      <c r="E476" s="5">
        <v>180</v>
      </c>
      <c r="F476" s="6"/>
      <c r="G476" s="5"/>
      <c r="H476" s="6"/>
      <c r="I476" s="5"/>
      <c r="J476" s="6"/>
      <c r="K476" s="361"/>
    </row>
    <row r="477" spans="1:11" ht="16.5" thickBot="1" x14ac:dyDescent="0.3">
      <c r="A477" s="141" t="s">
        <v>47</v>
      </c>
      <c r="B477" s="142"/>
      <c r="C477" s="120">
        <f>186+7+C455+C454+C452</f>
        <v>483</v>
      </c>
      <c r="D477" s="115"/>
      <c r="E477" s="149"/>
      <c r="F477" s="143">
        <f>F472+F455+F454+F452</f>
        <v>17.335999999999999</v>
      </c>
      <c r="G477" s="143">
        <f t="shared" ref="G477:J477" si="16">G472+G455+G454+G452</f>
        <v>18.524999999999999</v>
      </c>
      <c r="H477" s="143">
        <f t="shared" si="16"/>
        <v>51.371733133433288</v>
      </c>
      <c r="I477" s="143">
        <f t="shared" si="16"/>
        <v>446.28191904047975</v>
      </c>
      <c r="J477" s="143">
        <f t="shared" si="16"/>
        <v>4.2699999999999996</v>
      </c>
      <c r="K477" s="365"/>
    </row>
    <row r="478" spans="1:11" ht="16.5" thickBot="1" x14ac:dyDescent="0.3">
      <c r="A478" s="141" t="s">
        <v>101</v>
      </c>
      <c r="B478" s="150"/>
      <c r="C478" s="398">
        <f>C477+C450+C401+C398</f>
        <v>1717</v>
      </c>
      <c r="D478" s="143"/>
      <c r="E478" s="143"/>
      <c r="F478" s="143">
        <f>F477+F450+F401+F398</f>
        <v>55.826830129608062</v>
      </c>
      <c r="G478" s="143">
        <f t="shared" ref="G478:J478" si="17">G477+G450+G401+G398</f>
        <v>61.92388983329117</v>
      </c>
      <c r="H478" s="143">
        <f t="shared" si="17"/>
        <v>189.51673358081771</v>
      </c>
      <c r="I478" s="143">
        <f t="shared" si="17"/>
        <v>1555.5217286292354</v>
      </c>
      <c r="J478" s="143">
        <f t="shared" si="17"/>
        <v>23.13</v>
      </c>
      <c r="K478" s="364"/>
    </row>
    <row r="479" spans="1:11" ht="15.75" x14ac:dyDescent="0.25">
      <c r="A479" s="83"/>
      <c r="B479" s="83"/>
      <c r="C479" s="151"/>
      <c r="D479" s="151"/>
      <c r="E479" s="151"/>
      <c r="F479" s="151"/>
      <c r="G479" s="151"/>
      <c r="H479" s="151"/>
      <c r="I479" s="151"/>
      <c r="J479" s="151"/>
      <c r="K479" s="362"/>
    </row>
    <row r="480" spans="1:11" ht="15.75" x14ac:dyDescent="0.25">
      <c r="A480" s="83"/>
      <c r="B480" s="83"/>
      <c r="C480" s="151"/>
      <c r="D480" s="151" t="s">
        <v>224</v>
      </c>
      <c r="E480" s="151"/>
      <c r="F480" s="151"/>
      <c r="G480" s="151"/>
      <c r="H480" s="151"/>
      <c r="I480" s="151"/>
      <c r="J480" s="151"/>
      <c r="K480" s="362"/>
    </row>
    <row r="481" spans="1:11" ht="16.5" thickBot="1" x14ac:dyDescent="0.3">
      <c r="A481" s="81" t="s">
        <v>225</v>
      </c>
      <c r="B481" s="81"/>
      <c r="C481" s="551"/>
      <c r="D481" s="551"/>
      <c r="E481" s="551"/>
      <c r="F481" s="551"/>
      <c r="G481" s="152"/>
      <c r="H481" s="152"/>
      <c r="I481" s="152"/>
      <c r="J481" s="152"/>
      <c r="K481" s="362"/>
    </row>
    <row r="482" spans="1:11" ht="15.75" x14ac:dyDescent="0.25">
      <c r="A482" s="30" t="s">
        <v>11</v>
      </c>
      <c r="B482" s="31"/>
      <c r="C482" s="24" t="s">
        <v>12</v>
      </c>
      <c r="D482" s="32" t="s">
        <v>13</v>
      </c>
      <c r="E482" s="24" t="s">
        <v>13</v>
      </c>
      <c r="F482" s="548" t="s">
        <v>14</v>
      </c>
      <c r="G482" s="549"/>
      <c r="H482" s="550"/>
      <c r="I482" s="21" t="s">
        <v>15</v>
      </c>
      <c r="J482" s="153" t="s">
        <v>16</v>
      </c>
      <c r="K482" s="371" t="s">
        <v>103</v>
      </c>
    </row>
    <row r="483" spans="1:11" ht="16.5" thickBot="1" x14ac:dyDescent="0.3">
      <c r="A483" s="2" t="s">
        <v>18</v>
      </c>
      <c r="B483" s="9"/>
      <c r="C483" s="20" t="s">
        <v>19</v>
      </c>
      <c r="D483" s="7" t="s">
        <v>20</v>
      </c>
      <c r="E483" s="20" t="s">
        <v>20</v>
      </c>
      <c r="F483" s="36"/>
      <c r="G483" s="37"/>
      <c r="H483" s="37"/>
      <c r="I483" s="46" t="s">
        <v>226</v>
      </c>
      <c r="J483" s="92"/>
      <c r="K483" s="372" t="s">
        <v>104</v>
      </c>
    </row>
    <row r="484" spans="1:11" ht="16.5" thickBot="1" x14ac:dyDescent="0.3">
      <c r="A484" s="39"/>
      <c r="B484" s="40"/>
      <c r="C484" s="86"/>
      <c r="D484" s="137" t="s">
        <v>22</v>
      </c>
      <c r="E484" s="137" t="s">
        <v>23</v>
      </c>
      <c r="F484" s="42" t="s">
        <v>24</v>
      </c>
      <c r="G484" s="42" t="s">
        <v>25</v>
      </c>
      <c r="H484" s="138" t="s">
        <v>26</v>
      </c>
      <c r="I484" s="42" t="s">
        <v>27</v>
      </c>
      <c r="J484" s="43" t="s">
        <v>28</v>
      </c>
      <c r="K484" s="381"/>
    </row>
    <row r="485" spans="1:11" ht="15.75" x14ac:dyDescent="0.25">
      <c r="A485" s="2"/>
      <c r="B485" s="81" t="s">
        <v>29</v>
      </c>
      <c r="C485" s="24"/>
      <c r="D485" s="25"/>
      <c r="E485" s="154"/>
      <c r="F485" s="92"/>
      <c r="G485" s="45"/>
      <c r="H485" s="92"/>
      <c r="I485" s="45"/>
      <c r="J485" s="90"/>
      <c r="K485" s="361"/>
    </row>
    <row r="486" spans="1:11" ht="31.5" x14ac:dyDescent="0.25">
      <c r="A486" s="2" t="s">
        <v>227</v>
      </c>
      <c r="B486" s="9"/>
      <c r="C486" s="20" t="s">
        <v>106</v>
      </c>
      <c r="D486" s="6"/>
      <c r="E486" s="5"/>
      <c r="F486" s="6">
        <v>5.044152095808383</v>
      </c>
      <c r="G486" s="5">
        <v>8.1790586826347322</v>
      </c>
      <c r="H486" s="6">
        <v>28.770522155688628</v>
      </c>
      <c r="I486" s="5">
        <v>208.7604790419162</v>
      </c>
      <c r="J486" s="5"/>
      <c r="K486" s="361" t="s">
        <v>228</v>
      </c>
    </row>
    <row r="487" spans="1:11" ht="15.75" x14ac:dyDescent="0.25">
      <c r="A487" s="2"/>
      <c r="B487" s="9" t="s">
        <v>196</v>
      </c>
      <c r="C487" s="20"/>
      <c r="D487" s="6">
        <v>22.5</v>
      </c>
      <c r="E487" s="5">
        <v>22.5</v>
      </c>
      <c r="F487" s="6"/>
      <c r="G487" s="5"/>
      <c r="H487" s="6"/>
      <c r="I487" s="5"/>
      <c r="J487" s="5"/>
      <c r="K487" s="361"/>
    </row>
    <row r="488" spans="1:11" ht="15.75" x14ac:dyDescent="0.25">
      <c r="A488" s="2"/>
      <c r="B488" s="9" t="s">
        <v>34</v>
      </c>
      <c r="C488" s="20"/>
      <c r="D488" s="6">
        <v>90</v>
      </c>
      <c r="E488" s="5">
        <v>90</v>
      </c>
      <c r="F488" s="6"/>
      <c r="G488" s="5"/>
      <c r="H488" s="6"/>
      <c r="I488" s="5"/>
      <c r="J488" s="5"/>
      <c r="K488" s="361"/>
    </row>
    <row r="489" spans="1:11" ht="15.75" x14ac:dyDescent="0.25">
      <c r="A489" s="2"/>
      <c r="B489" s="9" t="s">
        <v>35</v>
      </c>
      <c r="C489" s="20"/>
      <c r="D489" s="6">
        <v>68</v>
      </c>
      <c r="E489" s="5">
        <v>68</v>
      </c>
      <c r="F489" s="6"/>
      <c r="G489" s="5"/>
      <c r="H489" s="6"/>
      <c r="I489" s="5"/>
      <c r="J489" s="5"/>
      <c r="K489" s="361"/>
    </row>
    <row r="490" spans="1:11" ht="15.75" x14ac:dyDescent="0.25">
      <c r="A490" s="2"/>
      <c r="B490" s="9" t="s">
        <v>36</v>
      </c>
      <c r="C490" s="20"/>
      <c r="D490" s="6">
        <v>2.5</v>
      </c>
      <c r="E490" s="5">
        <v>2.5</v>
      </c>
      <c r="F490" s="6"/>
      <c r="G490" s="5"/>
      <c r="H490" s="6"/>
      <c r="I490" s="5"/>
      <c r="J490" s="5"/>
      <c r="K490" s="361"/>
    </row>
    <row r="491" spans="1:11" ht="15.75" x14ac:dyDescent="0.25">
      <c r="A491" s="2"/>
      <c r="B491" s="48" t="s">
        <v>37</v>
      </c>
      <c r="C491" s="20"/>
      <c r="D491" s="6">
        <v>0.5</v>
      </c>
      <c r="E491" s="5">
        <v>0.5</v>
      </c>
      <c r="F491" s="6"/>
      <c r="G491" s="5"/>
      <c r="H491" s="6"/>
      <c r="I491" s="5"/>
      <c r="J491" s="5"/>
      <c r="K491" s="361"/>
    </row>
    <row r="492" spans="1:11" ht="15.75" x14ac:dyDescent="0.25">
      <c r="A492" s="2"/>
      <c r="B492" s="9" t="s">
        <v>38</v>
      </c>
      <c r="C492" s="20"/>
      <c r="D492" s="25">
        <v>3</v>
      </c>
      <c r="E492" s="20">
        <v>3</v>
      </c>
      <c r="F492" s="6"/>
      <c r="G492" s="5"/>
      <c r="H492" s="6"/>
      <c r="I492" s="5"/>
      <c r="J492" s="6"/>
      <c r="K492" s="361"/>
    </row>
    <row r="493" spans="1:11" ht="15.75" x14ac:dyDescent="0.25">
      <c r="A493" s="82" t="s">
        <v>380</v>
      </c>
      <c r="B493" s="53"/>
      <c r="C493" s="15" t="s">
        <v>40</v>
      </c>
      <c r="D493" s="123"/>
      <c r="E493" s="124"/>
      <c r="F493" s="19">
        <v>2.673</v>
      </c>
      <c r="G493" s="18">
        <v>2.2679999999999998</v>
      </c>
      <c r="H493" s="19">
        <v>10.341733133433284</v>
      </c>
      <c r="I493" s="18">
        <v>72.701919040479751</v>
      </c>
      <c r="J493" s="19">
        <v>1.2</v>
      </c>
      <c r="K493" s="361" t="s">
        <v>163</v>
      </c>
    </row>
    <row r="494" spans="1:11" ht="15.75" x14ac:dyDescent="0.25">
      <c r="A494" s="82"/>
      <c r="B494" s="9" t="s">
        <v>100</v>
      </c>
      <c r="C494" s="84"/>
      <c r="D494" s="16">
        <v>0.45</v>
      </c>
      <c r="E494" s="15">
        <v>0.45</v>
      </c>
      <c r="F494" s="19"/>
      <c r="G494" s="18"/>
      <c r="H494" s="19"/>
      <c r="I494" s="18"/>
      <c r="J494" s="19"/>
      <c r="K494" s="361"/>
    </row>
    <row r="495" spans="1:11" ht="15.75" x14ac:dyDescent="0.25">
      <c r="A495" s="82"/>
      <c r="B495" s="53" t="s">
        <v>36</v>
      </c>
      <c r="C495" s="84"/>
      <c r="D495" s="16">
        <v>6</v>
      </c>
      <c r="E495" s="15">
        <v>6</v>
      </c>
      <c r="F495" s="19"/>
      <c r="G495" s="18"/>
      <c r="H495" s="19"/>
      <c r="I495" s="18"/>
      <c r="J495" s="19"/>
      <c r="K495" s="361"/>
    </row>
    <row r="496" spans="1:11" ht="15.75" x14ac:dyDescent="0.25">
      <c r="A496" s="82"/>
      <c r="B496" s="53" t="s">
        <v>34</v>
      </c>
      <c r="C496" s="84"/>
      <c r="D496" s="16">
        <v>92</v>
      </c>
      <c r="E496" s="15">
        <v>90</v>
      </c>
      <c r="F496" s="19"/>
      <c r="G496" s="18"/>
      <c r="H496" s="19"/>
      <c r="I496" s="18"/>
      <c r="J496" s="19"/>
      <c r="K496" s="361"/>
    </row>
    <row r="497" spans="1:11" ht="15.75" x14ac:dyDescent="0.25">
      <c r="A497" s="82"/>
      <c r="B497" s="53" t="s">
        <v>35</v>
      </c>
      <c r="C497" s="84"/>
      <c r="D497" s="16">
        <v>90</v>
      </c>
      <c r="E497" s="15">
        <v>90</v>
      </c>
      <c r="F497" s="19"/>
      <c r="G497" s="18"/>
      <c r="H497" s="19"/>
      <c r="I497" s="18"/>
      <c r="J497" s="19"/>
      <c r="K497" s="361"/>
    </row>
    <row r="498" spans="1:11" ht="15.75" x14ac:dyDescent="0.25">
      <c r="A498" s="2" t="s">
        <v>43</v>
      </c>
      <c r="B498" s="9"/>
      <c r="C498" s="20" t="s">
        <v>44</v>
      </c>
      <c r="D498" s="38"/>
      <c r="E498" s="46"/>
      <c r="F498" s="4">
        <v>2.29</v>
      </c>
      <c r="G498" s="5">
        <v>4.5</v>
      </c>
      <c r="H498" s="6">
        <v>15.489999999999997</v>
      </c>
      <c r="I498" s="4">
        <v>111.59999999999998</v>
      </c>
      <c r="J498" s="4"/>
      <c r="K498" s="361" t="s">
        <v>45</v>
      </c>
    </row>
    <row r="499" spans="1:11" ht="15.75" x14ac:dyDescent="0.25">
      <c r="A499" s="2"/>
      <c r="B499" s="9" t="s">
        <v>46</v>
      </c>
      <c r="C499" s="20"/>
      <c r="D499" s="4">
        <v>30</v>
      </c>
      <c r="E499" s="5">
        <v>30</v>
      </c>
      <c r="F499" s="4"/>
      <c r="G499" s="5"/>
      <c r="H499" s="5"/>
      <c r="I499" s="4"/>
      <c r="J499" s="4"/>
      <c r="K499" s="361"/>
    </row>
    <row r="500" spans="1:11" ht="16.5" thickBot="1" x14ac:dyDescent="0.3">
      <c r="A500" s="2"/>
      <c r="B500" s="9" t="s">
        <v>38</v>
      </c>
      <c r="C500" s="20"/>
      <c r="D500" s="4">
        <v>5</v>
      </c>
      <c r="E500" s="5">
        <v>5</v>
      </c>
      <c r="F500" s="4" t="s">
        <v>9</v>
      </c>
      <c r="G500" s="5"/>
      <c r="H500" s="5"/>
      <c r="I500" s="4"/>
      <c r="J500" s="4"/>
      <c r="K500" s="361"/>
    </row>
    <row r="501" spans="1:11" ht="16.5" thickBot="1" x14ac:dyDescent="0.3">
      <c r="A501" s="49" t="s">
        <v>47</v>
      </c>
      <c r="B501" s="96"/>
      <c r="C501" s="51">
        <v>404</v>
      </c>
      <c r="D501" s="155"/>
      <c r="E501" s="137"/>
      <c r="F501" s="146">
        <f>F486+F493+F498</f>
        <v>10.007152095808383</v>
      </c>
      <c r="G501" s="10">
        <f t="shared" ref="G501:J501" si="18">G486+G493+G498</f>
        <v>14.947058682634733</v>
      </c>
      <c r="H501" s="146">
        <f t="shared" si="18"/>
        <v>54.602255289121906</v>
      </c>
      <c r="I501" s="10">
        <f>I486+I493+I498</f>
        <v>393.06239808239593</v>
      </c>
      <c r="J501" s="146">
        <f t="shared" si="18"/>
        <v>1.2</v>
      </c>
      <c r="K501" s="364"/>
    </row>
    <row r="502" spans="1:11" ht="15.75" x14ac:dyDescent="0.25">
      <c r="A502" s="9"/>
      <c r="B502" s="52" t="s">
        <v>48</v>
      </c>
      <c r="C502" s="24"/>
      <c r="D502" s="95"/>
      <c r="E502" s="21"/>
      <c r="F502" s="89"/>
      <c r="G502" s="21"/>
      <c r="H502" s="89"/>
      <c r="I502" s="21"/>
      <c r="J502" s="90"/>
      <c r="K502" s="382"/>
    </row>
    <row r="503" spans="1:11" ht="42.75" customHeight="1" thickBot="1" x14ac:dyDescent="0.3">
      <c r="A503" s="82" t="s">
        <v>192</v>
      </c>
      <c r="B503" s="53"/>
      <c r="C503" s="20">
        <v>180</v>
      </c>
      <c r="D503" s="6">
        <v>180</v>
      </c>
      <c r="E503" s="5">
        <v>180</v>
      </c>
      <c r="F503" s="4">
        <v>0.9</v>
      </c>
      <c r="G503" s="5"/>
      <c r="H503" s="6">
        <v>18.18</v>
      </c>
      <c r="I503" s="5">
        <v>76</v>
      </c>
      <c r="J503" s="6">
        <v>3.6</v>
      </c>
      <c r="K503" s="361" t="s">
        <v>116</v>
      </c>
    </row>
    <row r="504" spans="1:11" ht="16.5" thickBot="1" x14ac:dyDescent="0.3">
      <c r="A504" s="49" t="s">
        <v>47</v>
      </c>
      <c r="B504" s="96"/>
      <c r="C504" s="51">
        <v>180</v>
      </c>
      <c r="D504" s="26"/>
      <c r="E504" s="54"/>
      <c r="F504" s="10">
        <f>F503</f>
        <v>0.9</v>
      </c>
      <c r="G504" s="10">
        <f>G503</f>
        <v>0</v>
      </c>
      <c r="H504" s="10">
        <f>H503</f>
        <v>18.18</v>
      </c>
      <c r="I504" s="10">
        <f>I503</f>
        <v>76</v>
      </c>
      <c r="J504" s="10">
        <f>J503</f>
        <v>3.6</v>
      </c>
      <c r="K504" s="364"/>
    </row>
    <row r="505" spans="1:11" ht="15.75" x14ac:dyDescent="0.25">
      <c r="A505" s="30"/>
      <c r="B505" s="52" t="s">
        <v>51</v>
      </c>
      <c r="C505" s="156"/>
      <c r="D505" s="144"/>
      <c r="E505" s="157"/>
      <c r="F505" s="89"/>
      <c r="G505" s="21"/>
      <c r="H505" s="89"/>
      <c r="I505" s="21"/>
      <c r="J505" s="90"/>
      <c r="K505" s="383"/>
    </row>
    <row r="506" spans="1:11" s="411" customFormat="1" ht="36.75" customHeight="1" x14ac:dyDescent="0.25">
      <c r="A506" s="478" t="s">
        <v>554</v>
      </c>
      <c r="B506" s="265"/>
      <c r="C506" s="479">
        <v>50</v>
      </c>
      <c r="D506" s="474"/>
      <c r="E506" s="473"/>
      <c r="F506" s="474">
        <v>0.45</v>
      </c>
      <c r="G506" s="473">
        <v>2.35</v>
      </c>
      <c r="H506" s="474">
        <v>2.97</v>
      </c>
      <c r="I506" s="473">
        <v>34.799999999999997</v>
      </c>
      <c r="J506" s="474"/>
      <c r="K506" s="481" t="s">
        <v>556</v>
      </c>
    </row>
    <row r="507" spans="1:11" s="411" customFormat="1" ht="19.5" customHeight="1" x14ac:dyDescent="0.25">
      <c r="A507" s="265"/>
      <c r="B507" s="265" t="s">
        <v>555</v>
      </c>
      <c r="C507" s="479"/>
      <c r="D507" s="474">
        <v>51</v>
      </c>
      <c r="E507" s="473">
        <v>50</v>
      </c>
      <c r="F507" s="474"/>
      <c r="G507" s="473"/>
      <c r="H507" s="474"/>
      <c r="I507" s="473"/>
      <c r="J507" s="474"/>
      <c r="K507" s="473"/>
    </row>
    <row r="508" spans="1:11" ht="31.5" x14ac:dyDescent="0.25">
      <c r="A508" s="2" t="s">
        <v>592</v>
      </c>
      <c r="B508" s="9"/>
      <c r="C508" s="20" t="s">
        <v>408</v>
      </c>
      <c r="D508" s="6"/>
      <c r="E508" s="5"/>
      <c r="F508" s="6">
        <v>1.6346000000000001</v>
      </c>
      <c r="G508" s="5">
        <v>4.7147999999999994</v>
      </c>
      <c r="H508" s="6">
        <v>8.877600000000001</v>
      </c>
      <c r="I508" s="5">
        <v>88.56</v>
      </c>
      <c r="J508" s="6">
        <v>6.1560000000000006</v>
      </c>
      <c r="K508" s="361" t="s">
        <v>288</v>
      </c>
    </row>
    <row r="509" spans="1:11" ht="15.75" x14ac:dyDescent="0.25">
      <c r="A509" s="2"/>
      <c r="B509" s="9" t="s">
        <v>64</v>
      </c>
      <c r="C509" s="20"/>
      <c r="D509" s="6">
        <v>79.8</v>
      </c>
      <c r="E509" s="5">
        <v>60</v>
      </c>
      <c r="F509" s="6"/>
      <c r="G509" s="5"/>
      <c r="H509" s="6"/>
      <c r="I509" s="5"/>
      <c r="J509" s="6"/>
      <c r="K509" s="361"/>
    </row>
    <row r="510" spans="1:11" ht="15.75" x14ac:dyDescent="0.25">
      <c r="A510" s="2"/>
      <c r="B510" s="9" t="s">
        <v>289</v>
      </c>
      <c r="C510" s="20"/>
      <c r="D510" s="6">
        <v>8</v>
      </c>
      <c r="E510" s="5">
        <v>8</v>
      </c>
      <c r="F510" s="6"/>
      <c r="G510" s="5"/>
      <c r="H510" s="6"/>
      <c r="I510" s="5"/>
      <c r="J510" s="6"/>
      <c r="K510" s="361"/>
    </row>
    <row r="511" spans="1:11" ht="15.75" x14ac:dyDescent="0.25">
      <c r="A511" s="2"/>
      <c r="B511" s="9" t="s">
        <v>65</v>
      </c>
      <c r="C511" s="20"/>
      <c r="D511" s="6">
        <v>10</v>
      </c>
      <c r="E511" s="5">
        <v>8</v>
      </c>
      <c r="F511" s="6"/>
      <c r="G511" s="5"/>
      <c r="H511" s="6"/>
      <c r="I511" s="5"/>
      <c r="J511" s="6"/>
      <c r="K511" s="361"/>
    </row>
    <row r="512" spans="1:11" ht="15.75" x14ac:dyDescent="0.25">
      <c r="A512" s="2"/>
      <c r="B512" s="9" t="s">
        <v>59</v>
      </c>
      <c r="C512" s="20"/>
      <c r="D512" s="6">
        <v>4.76</v>
      </c>
      <c r="E512" s="5">
        <v>4</v>
      </c>
      <c r="F512" s="6"/>
      <c r="G512" s="5"/>
      <c r="H512" s="6"/>
      <c r="I512" s="5"/>
      <c r="J512" s="6"/>
      <c r="K512" s="361"/>
    </row>
    <row r="513" spans="1:11" ht="15.75" x14ac:dyDescent="0.25">
      <c r="A513" s="2"/>
      <c r="B513" s="9" t="s">
        <v>67</v>
      </c>
      <c r="C513" s="20"/>
      <c r="D513" s="6">
        <v>3.6</v>
      </c>
      <c r="E513" s="5">
        <v>3.6</v>
      </c>
      <c r="F513" s="6"/>
      <c r="G513" s="5"/>
      <c r="H513" s="6"/>
      <c r="I513" s="5"/>
      <c r="J513" s="6"/>
      <c r="K513" s="361"/>
    </row>
    <row r="514" spans="1:11" ht="15.75" x14ac:dyDescent="0.25">
      <c r="A514" s="2"/>
      <c r="B514" s="9" t="s">
        <v>120</v>
      </c>
      <c r="C514" s="20"/>
      <c r="D514" s="6">
        <v>21.84</v>
      </c>
      <c r="E514" s="5">
        <v>12</v>
      </c>
      <c r="F514" s="6"/>
      <c r="G514" s="5"/>
      <c r="H514" s="6"/>
      <c r="I514" s="5"/>
      <c r="J514" s="6"/>
      <c r="K514" s="361"/>
    </row>
    <row r="515" spans="1:11" ht="15.75" x14ac:dyDescent="0.25">
      <c r="A515" s="2"/>
      <c r="B515" s="9" t="s">
        <v>37</v>
      </c>
      <c r="C515" s="20"/>
      <c r="D515" s="6">
        <v>0.7</v>
      </c>
      <c r="E515" s="5">
        <v>0.7</v>
      </c>
      <c r="F515" s="6"/>
      <c r="G515" s="5"/>
      <c r="H515" s="6"/>
      <c r="I515" s="5"/>
      <c r="J515" s="92"/>
      <c r="K515" s="361"/>
    </row>
    <row r="516" spans="1:11" ht="15.75" x14ac:dyDescent="0.25">
      <c r="A516" s="2"/>
      <c r="B516" s="9" t="s">
        <v>128</v>
      </c>
      <c r="C516" s="20"/>
      <c r="D516" s="6">
        <v>132</v>
      </c>
      <c r="E516" s="5">
        <v>132</v>
      </c>
      <c r="F516" s="6"/>
      <c r="G516" s="5"/>
      <c r="H516" s="6"/>
      <c r="I516" s="5"/>
      <c r="J516" s="6"/>
      <c r="K516" s="361"/>
    </row>
    <row r="517" spans="1:11" ht="15.75" x14ac:dyDescent="0.25">
      <c r="A517" s="2"/>
      <c r="B517" s="9" t="s">
        <v>130</v>
      </c>
      <c r="C517" s="20"/>
      <c r="D517" s="6">
        <v>7</v>
      </c>
      <c r="E517" s="5">
        <v>7</v>
      </c>
      <c r="F517" s="6"/>
      <c r="G517" s="5"/>
      <c r="H517" s="6"/>
      <c r="I517" s="5"/>
      <c r="J517" s="92"/>
      <c r="K517" s="361"/>
    </row>
    <row r="518" spans="1:11" ht="30" x14ac:dyDescent="0.25">
      <c r="A518" s="449" t="s">
        <v>391</v>
      </c>
      <c r="B518" s="450"/>
      <c r="C518" s="451" t="s">
        <v>131</v>
      </c>
      <c r="D518" s="451"/>
      <c r="E518" s="450"/>
      <c r="F518" s="452">
        <v>6.2250000000000005</v>
      </c>
      <c r="G518" s="453">
        <v>6.4625000000000004</v>
      </c>
      <c r="H518" s="452">
        <v>7.3624999999999998</v>
      </c>
      <c r="I518" s="453">
        <v>112.5</v>
      </c>
      <c r="J518" s="452">
        <v>0.375</v>
      </c>
      <c r="K518" s="408" t="s">
        <v>392</v>
      </c>
    </row>
    <row r="519" spans="1:11" x14ac:dyDescent="0.25">
      <c r="A519" s="450"/>
      <c r="B519" s="454" t="s">
        <v>132</v>
      </c>
      <c r="C519" s="408"/>
      <c r="D519" s="410">
        <v>50</v>
      </c>
      <c r="E519" s="409">
        <v>32.5</v>
      </c>
      <c r="F519" s="451"/>
      <c r="G519" s="450"/>
      <c r="H519" s="451"/>
      <c r="I519" s="450"/>
      <c r="J519" s="451"/>
      <c r="K519" s="451"/>
    </row>
    <row r="520" spans="1:11" x14ac:dyDescent="0.25">
      <c r="A520" s="450"/>
      <c r="B520" s="454" t="s">
        <v>129</v>
      </c>
      <c r="C520" s="408"/>
      <c r="D520" s="410">
        <v>34.200000000000003</v>
      </c>
      <c r="E520" s="409">
        <v>32.5</v>
      </c>
      <c r="F520" s="451"/>
      <c r="G520" s="450"/>
      <c r="H520" s="451"/>
      <c r="I520" s="450"/>
      <c r="J520" s="451"/>
      <c r="K520" s="451"/>
    </row>
    <row r="521" spans="1:11" x14ac:dyDescent="0.25">
      <c r="A521" s="450"/>
      <c r="B521" s="455" t="s">
        <v>93</v>
      </c>
      <c r="C521" s="451"/>
      <c r="D521" s="452">
        <v>7.5</v>
      </c>
      <c r="E521" s="453">
        <v>7.5</v>
      </c>
      <c r="F521" s="451"/>
      <c r="G521" s="450"/>
      <c r="H521" s="451"/>
      <c r="I521" s="450"/>
      <c r="J521" s="451"/>
      <c r="K521" s="451"/>
    </row>
    <row r="522" spans="1:11" x14ac:dyDescent="0.25">
      <c r="A522" s="450"/>
      <c r="B522" s="455" t="s">
        <v>35</v>
      </c>
      <c r="C522" s="451"/>
      <c r="D522" s="452">
        <v>10</v>
      </c>
      <c r="E522" s="453">
        <v>10</v>
      </c>
      <c r="F522" s="451"/>
      <c r="G522" s="450"/>
      <c r="H522" s="451"/>
      <c r="I522" s="450"/>
      <c r="J522" s="451"/>
      <c r="K522" s="451"/>
    </row>
    <row r="523" spans="1:11" x14ac:dyDescent="0.25">
      <c r="A523" s="450"/>
      <c r="B523" s="455" t="s">
        <v>59</v>
      </c>
      <c r="C523" s="451"/>
      <c r="D523" s="452">
        <v>12</v>
      </c>
      <c r="E523" s="453">
        <v>10</v>
      </c>
      <c r="F523" s="451"/>
      <c r="G523" s="450"/>
      <c r="H523" s="451"/>
      <c r="I523" s="450"/>
      <c r="J523" s="451"/>
      <c r="K523" s="451"/>
    </row>
    <row r="524" spans="1:11" x14ac:dyDescent="0.25">
      <c r="A524" s="450"/>
      <c r="B524" s="455" t="s">
        <v>67</v>
      </c>
      <c r="C524" s="451"/>
      <c r="D524" s="452">
        <v>2</v>
      </c>
      <c r="E524" s="453">
        <v>2</v>
      </c>
      <c r="F524" s="451"/>
      <c r="G524" s="450"/>
      <c r="H524" s="451"/>
      <c r="I524" s="450"/>
      <c r="J524" s="451"/>
      <c r="K524" s="451"/>
    </row>
    <row r="525" spans="1:11" x14ac:dyDescent="0.25">
      <c r="A525" s="450"/>
      <c r="B525" s="455" t="s">
        <v>393</v>
      </c>
      <c r="C525" s="451"/>
      <c r="D525" s="452"/>
      <c r="E525" s="453">
        <v>7.5</v>
      </c>
      <c r="F525" s="451"/>
      <c r="G525" s="450"/>
      <c r="H525" s="451"/>
      <c r="I525" s="450"/>
      <c r="J525" s="451"/>
      <c r="K525" s="451"/>
    </row>
    <row r="526" spans="1:11" x14ac:dyDescent="0.25">
      <c r="A526" s="450"/>
      <c r="B526" s="455" t="s">
        <v>133</v>
      </c>
      <c r="C526" s="451"/>
      <c r="D526" s="452">
        <v>3.5</v>
      </c>
      <c r="E526" s="453">
        <v>3.5</v>
      </c>
      <c r="F526" s="451"/>
      <c r="G526" s="450"/>
      <c r="H526" s="451"/>
      <c r="I526" s="450"/>
      <c r="J526" s="451"/>
      <c r="K526" s="451"/>
    </row>
    <row r="527" spans="1:11" x14ac:dyDescent="0.25">
      <c r="A527" s="450"/>
      <c r="B527" s="455" t="s">
        <v>62</v>
      </c>
      <c r="C527" s="451"/>
      <c r="D527" s="452"/>
      <c r="E527" s="456">
        <v>60</v>
      </c>
      <c r="F527" s="451"/>
      <c r="G527" s="450"/>
      <c r="H527" s="451"/>
      <c r="I527" s="450"/>
      <c r="J527" s="451"/>
      <c r="K527" s="451"/>
    </row>
    <row r="528" spans="1:11" x14ac:dyDescent="0.25">
      <c r="A528" s="450"/>
      <c r="B528" s="455" t="s">
        <v>67</v>
      </c>
      <c r="C528" s="451"/>
      <c r="D528" s="452">
        <v>2</v>
      </c>
      <c r="E528" s="453">
        <v>2</v>
      </c>
      <c r="F528" s="451"/>
      <c r="G528" s="450"/>
      <c r="H528" s="451"/>
      <c r="I528" s="450"/>
      <c r="J528" s="451"/>
      <c r="K528" s="451"/>
    </row>
    <row r="529" spans="1:11" x14ac:dyDescent="0.25">
      <c r="A529" s="450"/>
      <c r="B529" s="455" t="s">
        <v>394</v>
      </c>
      <c r="C529" s="451"/>
      <c r="D529" s="452"/>
      <c r="E529" s="456">
        <v>50</v>
      </c>
      <c r="F529" s="451"/>
      <c r="G529" s="450"/>
      <c r="H529" s="451"/>
      <c r="I529" s="450"/>
      <c r="J529" s="451"/>
      <c r="K529" s="451"/>
    </row>
    <row r="530" spans="1:11" x14ac:dyDescent="0.25">
      <c r="A530" s="450"/>
      <c r="B530" s="455" t="s">
        <v>395</v>
      </c>
      <c r="C530" s="451"/>
      <c r="D530" s="452"/>
      <c r="E530" s="456">
        <v>25</v>
      </c>
      <c r="F530" s="451"/>
      <c r="G530" s="450"/>
      <c r="H530" s="451"/>
      <c r="I530" s="450"/>
      <c r="J530" s="451"/>
      <c r="K530" s="451"/>
    </row>
    <row r="531" spans="1:11" x14ac:dyDescent="0.25">
      <c r="A531" s="450"/>
      <c r="B531" s="455" t="s">
        <v>182</v>
      </c>
      <c r="C531" s="451"/>
      <c r="D531" s="452">
        <v>6.25</v>
      </c>
      <c r="E531" s="453">
        <v>6.25</v>
      </c>
      <c r="F531" s="451"/>
      <c r="G531" s="450"/>
      <c r="H531" s="451"/>
      <c r="I531" s="450"/>
      <c r="J531" s="451"/>
      <c r="K531" s="451"/>
    </row>
    <row r="532" spans="1:11" x14ac:dyDescent="0.25">
      <c r="A532" s="450"/>
      <c r="B532" s="455" t="s">
        <v>133</v>
      </c>
      <c r="C532" s="451"/>
      <c r="D532" s="452">
        <v>1.88</v>
      </c>
      <c r="E532" s="453">
        <v>1.88</v>
      </c>
      <c r="F532" s="451"/>
      <c r="G532" s="450"/>
      <c r="H532" s="451"/>
      <c r="I532" s="450"/>
      <c r="J532" s="451"/>
      <c r="K532" s="451"/>
    </row>
    <row r="533" spans="1:11" x14ac:dyDescent="0.25">
      <c r="A533" s="450"/>
      <c r="B533" s="455" t="s">
        <v>78</v>
      </c>
      <c r="C533" s="451"/>
      <c r="D533" s="452">
        <v>18.75</v>
      </c>
      <c r="E533" s="453">
        <v>18.75</v>
      </c>
      <c r="F533" s="451"/>
      <c r="G533" s="450"/>
      <c r="H533" s="451"/>
      <c r="I533" s="450"/>
      <c r="J533" s="451"/>
      <c r="K533" s="451"/>
    </row>
    <row r="534" spans="1:11" x14ac:dyDescent="0.25">
      <c r="A534" s="450"/>
      <c r="B534" s="455" t="s">
        <v>230</v>
      </c>
      <c r="C534" s="451"/>
      <c r="D534" s="452">
        <v>1.25</v>
      </c>
      <c r="E534" s="453">
        <v>1.25</v>
      </c>
      <c r="F534" s="451"/>
      <c r="G534" s="450"/>
      <c r="H534" s="451"/>
      <c r="I534" s="450"/>
      <c r="J534" s="451"/>
      <c r="K534" s="451"/>
    </row>
    <row r="535" spans="1:11" x14ac:dyDescent="0.25">
      <c r="A535" s="450"/>
      <c r="B535" s="455" t="s">
        <v>37</v>
      </c>
      <c r="C535" s="451"/>
      <c r="D535" s="452">
        <v>0.2</v>
      </c>
      <c r="E535" s="453">
        <v>0.2</v>
      </c>
      <c r="F535" s="451"/>
      <c r="G535" s="450"/>
      <c r="H535" s="451"/>
      <c r="I535" s="450"/>
      <c r="J535" s="451"/>
      <c r="K535" s="451"/>
    </row>
    <row r="536" spans="1:11" ht="15.75" x14ac:dyDescent="0.25">
      <c r="A536" s="2" t="s">
        <v>231</v>
      </c>
      <c r="B536" s="9"/>
      <c r="C536" s="62" t="s">
        <v>232</v>
      </c>
      <c r="D536" s="159"/>
      <c r="E536" s="20"/>
      <c r="F536" s="6">
        <v>4.9048999999999996</v>
      </c>
      <c r="G536" s="5">
        <v>0.5798000000000002</v>
      </c>
      <c r="H536" s="6">
        <v>27.664000000000001</v>
      </c>
      <c r="I536" s="5">
        <v>135.46</v>
      </c>
      <c r="J536" s="6"/>
      <c r="K536" s="361" t="s">
        <v>233</v>
      </c>
    </row>
    <row r="537" spans="1:11" ht="15.75" x14ac:dyDescent="0.25">
      <c r="A537" s="2"/>
      <c r="B537" s="9" t="s">
        <v>66</v>
      </c>
      <c r="C537" s="62"/>
      <c r="D537" s="159" t="s">
        <v>234</v>
      </c>
      <c r="E537" s="20">
        <v>45.5</v>
      </c>
      <c r="F537" s="6"/>
      <c r="G537" s="5"/>
      <c r="H537" s="6"/>
      <c r="I537" s="5"/>
      <c r="J537" s="6"/>
      <c r="K537" s="361"/>
    </row>
    <row r="538" spans="1:11" ht="15.75" x14ac:dyDescent="0.25">
      <c r="A538" s="2"/>
      <c r="B538" s="9" t="s">
        <v>145</v>
      </c>
      <c r="C538" s="62"/>
      <c r="D538" s="159" t="s">
        <v>235</v>
      </c>
      <c r="E538" s="20">
        <v>275</v>
      </c>
      <c r="F538" s="6"/>
      <c r="G538" s="5"/>
      <c r="H538" s="6"/>
      <c r="I538" s="5"/>
      <c r="J538" s="6"/>
      <c r="K538" s="361"/>
    </row>
    <row r="539" spans="1:11" ht="15.75" x14ac:dyDescent="0.25">
      <c r="A539" s="2"/>
      <c r="B539" s="9" t="s">
        <v>37</v>
      </c>
      <c r="C539" s="62"/>
      <c r="D539" s="159" t="s">
        <v>236</v>
      </c>
      <c r="E539" s="20">
        <v>0.35</v>
      </c>
      <c r="F539" s="6"/>
      <c r="G539" s="5"/>
      <c r="H539" s="6"/>
      <c r="I539" s="5"/>
      <c r="J539" s="6"/>
      <c r="K539" s="361"/>
    </row>
    <row r="540" spans="1:11" ht="15.75" x14ac:dyDescent="0.25">
      <c r="A540" s="2"/>
      <c r="B540" s="9" t="s">
        <v>148</v>
      </c>
      <c r="C540" s="62"/>
      <c r="D540" s="159" t="s">
        <v>237</v>
      </c>
      <c r="E540" s="20">
        <v>2</v>
      </c>
      <c r="F540" s="6"/>
      <c r="G540" s="5"/>
      <c r="H540" s="6"/>
      <c r="I540" s="5"/>
      <c r="J540" s="6"/>
      <c r="K540" s="361"/>
    </row>
    <row r="541" spans="1:11" ht="15.75" x14ac:dyDescent="0.25">
      <c r="A541" s="9" t="s">
        <v>75</v>
      </c>
      <c r="B541" s="9"/>
      <c r="C541" s="158">
        <v>180</v>
      </c>
      <c r="D541" s="6"/>
      <c r="E541" s="5"/>
      <c r="F541" s="6">
        <v>0.59532374100719432</v>
      </c>
      <c r="G541" s="5">
        <v>8.0935251798561161E-2</v>
      </c>
      <c r="H541" s="6">
        <v>20.805568345323742</v>
      </c>
      <c r="I541" s="5">
        <v>68.180000000000007</v>
      </c>
      <c r="J541" s="6">
        <v>0.65</v>
      </c>
      <c r="K541" s="361" t="s">
        <v>76</v>
      </c>
    </row>
    <row r="542" spans="1:11" ht="15.75" x14ac:dyDescent="0.25">
      <c r="A542" s="9"/>
      <c r="B542" s="9" t="s">
        <v>77</v>
      </c>
      <c r="C542" s="158"/>
      <c r="D542" s="6">
        <v>15.3</v>
      </c>
      <c r="E542" s="5">
        <v>15</v>
      </c>
      <c r="F542" s="6"/>
      <c r="G542" s="5"/>
      <c r="H542" s="6"/>
      <c r="I542" s="5"/>
      <c r="J542" s="6"/>
      <c r="K542" s="361"/>
    </row>
    <row r="543" spans="1:11" ht="15.75" x14ac:dyDescent="0.25">
      <c r="A543" s="9"/>
      <c r="B543" s="9" t="s">
        <v>36</v>
      </c>
      <c r="C543" s="20"/>
      <c r="D543" s="6">
        <v>6</v>
      </c>
      <c r="E543" s="5">
        <v>6</v>
      </c>
      <c r="F543" s="6"/>
      <c r="G543" s="5"/>
      <c r="H543" s="6"/>
      <c r="I543" s="5"/>
      <c r="J543" s="92"/>
      <c r="K543" s="361"/>
    </row>
    <row r="544" spans="1:11" ht="15.75" x14ac:dyDescent="0.25">
      <c r="A544" s="9"/>
      <c r="B544" s="9" t="s">
        <v>78</v>
      </c>
      <c r="C544" s="20"/>
      <c r="D544" s="6">
        <v>183</v>
      </c>
      <c r="E544" s="5">
        <v>183</v>
      </c>
      <c r="F544" s="6"/>
      <c r="G544" s="5"/>
      <c r="H544" s="6"/>
      <c r="I544" s="5"/>
      <c r="J544" s="92"/>
      <c r="K544" s="361"/>
    </row>
    <row r="545" spans="1:11" ht="24" x14ac:dyDescent="0.25">
      <c r="A545" s="2" t="s">
        <v>70</v>
      </c>
      <c r="B545" s="9"/>
      <c r="C545" s="20">
        <v>25</v>
      </c>
      <c r="D545" s="6">
        <v>25</v>
      </c>
      <c r="E545" s="5">
        <v>25</v>
      </c>
      <c r="F545" s="6">
        <v>1.9</v>
      </c>
      <c r="G545" s="5">
        <v>0.2</v>
      </c>
      <c r="H545" s="6">
        <v>12.3</v>
      </c>
      <c r="I545" s="5">
        <v>58.75</v>
      </c>
      <c r="J545" s="6">
        <v>0</v>
      </c>
      <c r="K545" s="368" t="s">
        <v>79</v>
      </c>
    </row>
    <row r="546" spans="1:11" ht="24" x14ac:dyDescent="0.25">
      <c r="A546" s="2" t="s">
        <v>80</v>
      </c>
      <c r="B546" s="9"/>
      <c r="C546" s="20">
        <v>45</v>
      </c>
      <c r="D546" s="25">
        <v>45</v>
      </c>
      <c r="E546" s="20">
        <v>45</v>
      </c>
      <c r="F546" s="6">
        <v>2.97</v>
      </c>
      <c r="G546" s="5">
        <v>0.54</v>
      </c>
      <c r="H546" s="6">
        <v>17.820000000000004</v>
      </c>
      <c r="I546" s="5">
        <v>89.100000000000009</v>
      </c>
      <c r="J546" s="25"/>
      <c r="K546" s="368" t="s">
        <v>81</v>
      </c>
    </row>
    <row r="547" spans="1:11" ht="15.75" x14ac:dyDescent="0.25">
      <c r="A547" s="49" t="s">
        <v>47</v>
      </c>
      <c r="B547" s="96"/>
      <c r="C547" s="534">
        <f>C546+C545+C541+C536+50+25+187+C506</f>
        <v>692</v>
      </c>
      <c r="D547" s="155"/>
      <c r="E547" s="137"/>
      <c r="F547" s="10">
        <f>F546+F545+F541+F536+F518+F508+F506</f>
        <v>18.679823741007194</v>
      </c>
      <c r="G547" s="10">
        <f t="shared" ref="G547:J547" si="19">G546+G545+G541+G536+G518+G508+G506</f>
        <v>14.92803525179856</v>
      </c>
      <c r="H547" s="10">
        <f t="shared" si="19"/>
        <v>97.799668345323752</v>
      </c>
      <c r="I547" s="10">
        <f t="shared" si="19"/>
        <v>587.34999999999991</v>
      </c>
      <c r="J547" s="10">
        <f t="shared" si="19"/>
        <v>7.1810000000000009</v>
      </c>
      <c r="K547" s="364"/>
    </row>
    <row r="548" spans="1:11" ht="31.5" x14ac:dyDescent="0.25">
      <c r="A548" s="9"/>
      <c r="B548" s="56" t="s">
        <v>595</v>
      </c>
      <c r="C548" s="20"/>
      <c r="D548" s="25"/>
      <c r="E548" s="20"/>
      <c r="F548" s="6"/>
      <c r="G548" s="5"/>
      <c r="H548" s="6"/>
      <c r="I548" s="5"/>
      <c r="J548" s="6"/>
      <c r="K548" s="361"/>
    </row>
    <row r="549" spans="1:11" ht="15.75" x14ac:dyDescent="0.25">
      <c r="A549" s="2" t="s">
        <v>171</v>
      </c>
      <c r="B549" s="9"/>
      <c r="C549" s="20">
        <v>180</v>
      </c>
      <c r="D549" s="6"/>
      <c r="E549" s="5"/>
      <c r="F549" s="19">
        <v>5.22</v>
      </c>
      <c r="G549" s="18">
        <v>4.5</v>
      </c>
      <c r="H549" s="19">
        <v>8.64</v>
      </c>
      <c r="I549" s="18">
        <v>96.3</v>
      </c>
      <c r="J549" s="19">
        <v>2.34</v>
      </c>
      <c r="K549" s="361" t="s">
        <v>172</v>
      </c>
    </row>
    <row r="550" spans="1:11" ht="15.75" x14ac:dyDescent="0.25">
      <c r="A550" s="2" t="s">
        <v>173</v>
      </c>
      <c r="B550" s="2" t="s">
        <v>94</v>
      </c>
      <c r="C550" s="20"/>
      <c r="D550" s="6">
        <v>189</v>
      </c>
      <c r="E550" s="5">
        <v>180</v>
      </c>
      <c r="F550" s="6"/>
      <c r="G550" s="5"/>
      <c r="H550" s="6"/>
      <c r="I550" s="5"/>
      <c r="J550" s="6"/>
      <c r="K550" s="361"/>
    </row>
    <row r="551" spans="1:11" ht="15.75" x14ac:dyDescent="0.25">
      <c r="A551" s="2" t="s">
        <v>86</v>
      </c>
      <c r="B551" s="48" t="s">
        <v>175</v>
      </c>
      <c r="C551" s="20">
        <v>20</v>
      </c>
      <c r="D551" s="4">
        <v>20</v>
      </c>
      <c r="E551" s="4">
        <v>20</v>
      </c>
      <c r="F551" s="5">
        <v>1.28</v>
      </c>
      <c r="G551" s="6">
        <v>3.36</v>
      </c>
      <c r="H551" s="5">
        <v>13.7</v>
      </c>
      <c r="I551" s="6">
        <v>90.2</v>
      </c>
      <c r="J551" s="4"/>
      <c r="K551" s="361"/>
    </row>
    <row r="552" spans="1:11" customFormat="1" ht="33" customHeight="1" x14ac:dyDescent="0.25">
      <c r="A552" s="233" t="s">
        <v>562</v>
      </c>
      <c r="B552" s="216"/>
      <c r="C552" s="250" t="s">
        <v>152</v>
      </c>
      <c r="D552" s="225"/>
      <c r="E552" s="235"/>
      <c r="F552" s="239">
        <v>23.92</v>
      </c>
      <c r="G552" s="226">
        <v>21.47</v>
      </c>
      <c r="H552" s="239">
        <v>25.23</v>
      </c>
      <c r="I552" s="239">
        <v>390.4</v>
      </c>
      <c r="J552" s="226"/>
      <c r="K552" s="181" t="s">
        <v>561</v>
      </c>
    </row>
    <row r="553" spans="1:11" customFormat="1" ht="19.5" customHeight="1" x14ac:dyDescent="0.25">
      <c r="A553" s="233"/>
      <c r="B553" s="216" t="s">
        <v>154</v>
      </c>
      <c r="C553" s="250"/>
      <c r="D553" s="225">
        <v>122.4</v>
      </c>
      <c r="E553" s="235">
        <v>120</v>
      </c>
      <c r="F553" s="239"/>
      <c r="G553" s="226"/>
      <c r="H553" s="239"/>
      <c r="I553" s="239"/>
      <c r="J553" s="226"/>
      <c r="K553" s="181"/>
    </row>
    <row r="554" spans="1:11" customFormat="1" ht="19.5" customHeight="1" x14ac:dyDescent="0.25">
      <c r="A554" s="233"/>
      <c r="B554" s="216" t="s">
        <v>147</v>
      </c>
      <c r="C554" s="250"/>
      <c r="D554" s="225">
        <v>15.6</v>
      </c>
      <c r="E554" s="235">
        <v>15.6</v>
      </c>
      <c r="F554" s="239"/>
      <c r="G554" s="239"/>
      <c r="H554" s="239"/>
      <c r="I554" s="239"/>
      <c r="J554" s="226"/>
      <c r="K554" s="181"/>
    </row>
    <row r="555" spans="1:11" customFormat="1" ht="19.5" customHeight="1" x14ac:dyDescent="0.25">
      <c r="A555" s="233"/>
      <c r="B555" s="216" t="s">
        <v>60</v>
      </c>
      <c r="C555" s="250"/>
      <c r="D555" s="225">
        <v>6</v>
      </c>
      <c r="E555" s="235">
        <v>5</v>
      </c>
      <c r="F555" s="239"/>
      <c r="G555" s="226"/>
      <c r="H555" s="239"/>
      <c r="I555" s="239"/>
      <c r="J555" s="226"/>
      <c r="K555" s="181"/>
    </row>
    <row r="556" spans="1:11" customFormat="1" ht="19.5" customHeight="1" x14ac:dyDescent="0.25">
      <c r="A556" s="233"/>
      <c r="B556" s="216" t="s">
        <v>36</v>
      </c>
      <c r="C556" s="250"/>
      <c r="D556" s="225">
        <v>6</v>
      </c>
      <c r="E556" s="235">
        <v>6</v>
      </c>
      <c r="F556" s="239"/>
      <c r="G556" s="226"/>
      <c r="H556" s="239"/>
      <c r="I556" s="239"/>
      <c r="J556" s="226"/>
      <c r="K556" s="181"/>
    </row>
    <row r="557" spans="1:11" customFormat="1" ht="19.5" customHeight="1" x14ac:dyDescent="0.25">
      <c r="A557" s="233"/>
      <c r="B557" s="216" t="s">
        <v>37</v>
      </c>
      <c r="C557" s="250"/>
      <c r="D557" s="225">
        <v>0.5</v>
      </c>
      <c r="E557" s="235">
        <v>0.5</v>
      </c>
      <c r="F557" s="239"/>
      <c r="G557" s="226"/>
      <c r="H557" s="239"/>
      <c r="I557" s="239"/>
      <c r="J557" s="226"/>
      <c r="K557" s="181"/>
    </row>
    <row r="558" spans="1:11" customFormat="1" ht="19.5" customHeight="1" x14ac:dyDescent="0.25">
      <c r="A558" s="233"/>
      <c r="B558" s="216" t="s">
        <v>67</v>
      </c>
      <c r="C558" s="250"/>
      <c r="D558" s="225">
        <v>3</v>
      </c>
      <c r="E558" s="306">
        <v>3</v>
      </c>
      <c r="F558" s="239"/>
      <c r="G558" s="226"/>
      <c r="H558" s="239"/>
      <c r="I558" s="239"/>
      <c r="J558" s="226"/>
      <c r="K558" s="181"/>
    </row>
    <row r="559" spans="1:11" customFormat="1" ht="19.5" customHeight="1" x14ac:dyDescent="0.25">
      <c r="A559" s="216"/>
      <c r="B559" s="216" t="s">
        <v>564</v>
      </c>
      <c r="C559" s="250"/>
      <c r="D559" s="225">
        <v>30.6</v>
      </c>
      <c r="E559" s="235">
        <v>30</v>
      </c>
      <c r="F559" s="239"/>
      <c r="G559" s="226"/>
      <c r="H559" s="239"/>
      <c r="I559" s="239"/>
      <c r="J559" s="226"/>
      <c r="K559" s="181"/>
    </row>
    <row r="560" spans="1:11" ht="15.75" x14ac:dyDescent="0.25">
      <c r="A560" s="2" t="s">
        <v>183</v>
      </c>
      <c r="B560" s="9"/>
      <c r="C560" s="20" t="s">
        <v>40</v>
      </c>
      <c r="D560" s="25"/>
      <c r="E560" s="20"/>
      <c r="F560" s="6">
        <v>0.61020000000000008</v>
      </c>
      <c r="G560" s="5">
        <v>0.25020000000000003</v>
      </c>
      <c r="H560" s="6">
        <v>18.684000000000001</v>
      </c>
      <c r="I560" s="5">
        <v>79.38000000000001</v>
      </c>
      <c r="J560" s="25">
        <v>90</v>
      </c>
      <c r="K560" s="361" t="s">
        <v>184</v>
      </c>
    </row>
    <row r="561" spans="1:11" ht="15.75" x14ac:dyDescent="0.25">
      <c r="A561" s="2"/>
      <c r="B561" s="9" t="s">
        <v>249</v>
      </c>
      <c r="C561" s="20"/>
      <c r="D561" s="25">
        <v>18.399999999999999</v>
      </c>
      <c r="E561" s="20">
        <v>18</v>
      </c>
      <c r="F561" s="6"/>
      <c r="G561" s="5"/>
      <c r="H561" s="6"/>
      <c r="I561" s="5"/>
      <c r="J561" s="25"/>
      <c r="K561" s="361"/>
    </row>
    <row r="562" spans="1:11" ht="15.75" x14ac:dyDescent="0.25">
      <c r="A562" s="2"/>
      <c r="B562" s="9" t="s">
        <v>53</v>
      </c>
      <c r="C562" s="20"/>
      <c r="D562" s="25">
        <v>6</v>
      </c>
      <c r="E562" s="20">
        <v>6</v>
      </c>
      <c r="F562" s="6"/>
      <c r="G562" s="5"/>
      <c r="H562" s="6"/>
      <c r="I562" s="5"/>
      <c r="J562" s="25"/>
      <c r="K562" s="361"/>
    </row>
    <row r="563" spans="1:11" ht="15.75" x14ac:dyDescent="0.25">
      <c r="A563" s="2"/>
      <c r="B563" s="9" t="s">
        <v>78</v>
      </c>
      <c r="C563" s="20"/>
      <c r="D563" s="25">
        <v>180</v>
      </c>
      <c r="E563" s="20">
        <v>180</v>
      </c>
      <c r="F563" s="6"/>
      <c r="G563" s="5"/>
      <c r="H563" s="6"/>
      <c r="I563" s="5"/>
      <c r="J563" s="25"/>
      <c r="K563" s="361"/>
    </row>
    <row r="564" spans="1:11" ht="15.75" x14ac:dyDescent="0.25">
      <c r="A564" s="49" t="s">
        <v>47</v>
      </c>
      <c r="B564" s="96"/>
      <c r="C564" s="51">
        <f>186+120+30+20+180</f>
        <v>536</v>
      </c>
      <c r="D564" s="138"/>
      <c r="E564" s="42"/>
      <c r="F564" s="10">
        <f>F560+F552+F551+F549</f>
        <v>31.030200000000001</v>
      </c>
      <c r="G564" s="10">
        <f t="shared" ref="G564:J564" si="20">G560+G552+G551+G549</f>
        <v>29.580199999999998</v>
      </c>
      <c r="H564" s="10">
        <f t="shared" si="20"/>
        <v>66.254000000000005</v>
      </c>
      <c r="I564" s="10">
        <f t="shared" si="20"/>
        <v>656.28</v>
      </c>
      <c r="J564" s="10">
        <f t="shared" si="20"/>
        <v>92.34</v>
      </c>
      <c r="K564" s="364"/>
    </row>
    <row r="565" spans="1:11" ht="15.75" x14ac:dyDescent="0.25">
      <c r="A565" s="49" t="s">
        <v>101</v>
      </c>
      <c r="B565" s="80"/>
      <c r="C565" s="534">
        <f>C564+C547+C504+C501</f>
        <v>1812</v>
      </c>
      <c r="D565" s="51"/>
      <c r="E565" s="51"/>
      <c r="F565" s="10">
        <f>F564+F547+F504+F501</f>
        <v>60.617175836815576</v>
      </c>
      <c r="G565" s="10">
        <f t="shared" ref="G565:J565" si="21">G564+G547+G504+G501</f>
        <v>59.455293934433293</v>
      </c>
      <c r="H565" s="10">
        <f t="shared" si="21"/>
        <v>236.83592363444566</v>
      </c>
      <c r="I565" s="10">
        <f t="shared" si="21"/>
        <v>1712.6923980823958</v>
      </c>
      <c r="J565" s="10">
        <f t="shared" si="21"/>
        <v>104.321</v>
      </c>
      <c r="K565" s="364"/>
    </row>
    <row r="566" spans="1:11" ht="15.75" x14ac:dyDescent="0.25">
      <c r="A566" s="83"/>
      <c r="B566" s="83"/>
      <c r="C566" s="151"/>
      <c r="D566" s="151"/>
      <c r="E566" s="151"/>
      <c r="F566" s="151"/>
      <c r="G566" s="151"/>
      <c r="H566" s="151"/>
      <c r="I566" s="151"/>
      <c r="J566" s="151"/>
      <c r="K566" s="362"/>
    </row>
    <row r="567" spans="1:11" ht="15.75" x14ac:dyDescent="0.25">
      <c r="A567" s="48"/>
      <c r="B567" s="48"/>
      <c r="C567" s="87"/>
      <c r="D567" s="6"/>
      <c r="E567" s="6"/>
      <c r="F567" s="58"/>
      <c r="G567" s="58"/>
      <c r="H567" s="58"/>
      <c r="I567" s="58"/>
      <c r="J567" s="58"/>
      <c r="K567" s="362"/>
    </row>
    <row r="568" spans="1:11" ht="15.75" x14ac:dyDescent="0.25">
      <c r="A568" s="81" t="s">
        <v>250</v>
      </c>
      <c r="B568" s="48"/>
      <c r="C568" s="48"/>
      <c r="D568" s="91"/>
      <c r="E568" s="92"/>
      <c r="F568" s="92"/>
      <c r="G568" s="92"/>
      <c r="H568" s="92"/>
      <c r="I568" s="92"/>
      <c r="J568" s="93"/>
      <c r="K568" s="370"/>
    </row>
    <row r="569" spans="1:11" ht="21" customHeight="1" x14ac:dyDescent="0.25">
      <c r="A569" s="30" t="s">
        <v>11</v>
      </c>
      <c r="B569" s="31"/>
      <c r="C569" s="24" t="s">
        <v>12</v>
      </c>
      <c r="D569" s="89" t="s">
        <v>13</v>
      </c>
      <c r="E569" s="21" t="s">
        <v>13</v>
      </c>
      <c r="F569" s="548" t="s">
        <v>14</v>
      </c>
      <c r="G569" s="549"/>
      <c r="H569" s="550"/>
      <c r="I569" s="33" t="s">
        <v>15</v>
      </c>
      <c r="J569" s="33" t="s">
        <v>16</v>
      </c>
      <c r="K569" s="371" t="s">
        <v>103</v>
      </c>
    </row>
    <row r="570" spans="1:11" ht="15.75" x14ac:dyDescent="0.25">
      <c r="A570" s="2" t="s">
        <v>18</v>
      </c>
      <c r="B570" s="9"/>
      <c r="C570" s="20" t="s">
        <v>19</v>
      </c>
      <c r="D570" s="6" t="s">
        <v>20</v>
      </c>
      <c r="E570" s="5" t="s">
        <v>20</v>
      </c>
      <c r="F570" s="36"/>
      <c r="G570" s="37"/>
      <c r="H570" s="37"/>
      <c r="I570" s="4" t="s">
        <v>21</v>
      </c>
      <c r="J570" s="4"/>
      <c r="K570" s="372" t="s">
        <v>104</v>
      </c>
    </row>
    <row r="571" spans="1:11" ht="15.75" x14ac:dyDescent="0.25">
      <c r="A571" s="39"/>
      <c r="B571" s="40"/>
      <c r="C571" s="86"/>
      <c r="D571" s="160" t="s">
        <v>22</v>
      </c>
      <c r="E571" s="42" t="s">
        <v>23</v>
      </c>
      <c r="F571" s="42" t="s">
        <v>24</v>
      </c>
      <c r="G571" s="42" t="s">
        <v>25</v>
      </c>
      <c r="H571" s="138" t="s">
        <v>26</v>
      </c>
      <c r="I571" s="43" t="s">
        <v>27</v>
      </c>
      <c r="J571" s="43" t="s">
        <v>28</v>
      </c>
      <c r="K571" s="368"/>
    </row>
    <row r="572" spans="1:11" ht="15.75" x14ac:dyDescent="0.25">
      <c r="A572" s="2"/>
      <c r="B572" s="81" t="s">
        <v>29</v>
      </c>
      <c r="C572" s="24"/>
      <c r="D572" s="6"/>
      <c r="E572" s="45"/>
      <c r="F572" s="92"/>
      <c r="G572" s="45"/>
      <c r="H572" s="92"/>
      <c r="I572" s="45"/>
      <c r="J572" s="45"/>
      <c r="K572" s="361"/>
    </row>
    <row r="573" spans="1:11" ht="31.5" x14ac:dyDescent="0.25">
      <c r="A573" s="2" t="s">
        <v>187</v>
      </c>
      <c r="B573" s="140"/>
      <c r="C573" s="84" t="s">
        <v>106</v>
      </c>
      <c r="D573" s="16"/>
      <c r="E573" s="15"/>
      <c r="F573" s="19">
        <v>6.5377955517536348</v>
      </c>
      <c r="G573" s="18">
        <v>6.1478468776732251</v>
      </c>
      <c r="H573" s="19">
        <v>35.21304277159966</v>
      </c>
      <c r="I573" s="18">
        <v>223.40633019674937</v>
      </c>
      <c r="J573" s="19">
        <v>0.86</v>
      </c>
      <c r="K573" s="361" t="s">
        <v>188</v>
      </c>
    </row>
    <row r="574" spans="1:11" ht="15.75" x14ac:dyDescent="0.25">
      <c r="A574" s="82"/>
      <c r="B574" s="9" t="s">
        <v>189</v>
      </c>
      <c r="C574" s="84"/>
      <c r="D574" s="16">
        <v>22.5</v>
      </c>
      <c r="E574" s="15">
        <v>22.5</v>
      </c>
      <c r="F574" s="19"/>
      <c r="G574" s="18"/>
      <c r="H574" s="19"/>
      <c r="I574" s="18"/>
      <c r="J574" s="19"/>
      <c r="K574" s="361"/>
    </row>
    <row r="575" spans="1:11" ht="15.75" x14ac:dyDescent="0.25">
      <c r="A575" s="82"/>
      <c r="B575" s="83" t="s">
        <v>34</v>
      </c>
      <c r="C575" s="84"/>
      <c r="D575" s="16">
        <v>90</v>
      </c>
      <c r="E575" s="15">
        <v>90</v>
      </c>
      <c r="F575" s="19"/>
      <c r="G575" s="18"/>
      <c r="H575" s="19"/>
      <c r="I575" s="18"/>
      <c r="J575" s="19"/>
      <c r="K575" s="361"/>
    </row>
    <row r="576" spans="1:11" ht="15.75" x14ac:dyDescent="0.25">
      <c r="A576" s="82"/>
      <c r="B576" s="83" t="s">
        <v>35</v>
      </c>
      <c r="C576" s="84"/>
      <c r="D576" s="16">
        <v>68</v>
      </c>
      <c r="E576" s="15">
        <v>68</v>
      </c>
      <c r="F576" s="19"/>
      <c r="G576" s="18"/>
      <c r="H576" s="19"/>
      <c r="I576" s="18"/>
      <c r="J576" s="19"/>
      <c r="K576" s="361"/>
    </row>
    <row r="577" spans="1:12" ht="15.75" x14ac:dyDescent="0.25">
      <c r="A577" s="82"/>
      <c r="B577" s="83" t="s">
        <v>36</v>
      </c>
      <c r="C577" s="84"/>
      <c r="D577" s="16">
        <v>2.5</v>
      </c>
      <c r="E577" s="15">
        <v>2.5</v>
      </c>
      <c r="F577" s="19"/>
      <c r="G577" s="18"/>
      <c r="H577" s="19"/>
      <c r="I577" s="18"/>
      <c r="J577" s="19"/>
      <c r="K577" s="361"/>
    </row>
    <row r="578" spans="1:12" ht="15.75" x14ac:dyDescent="0.25">
      <c r="A578" s="82"/>
      <c r="B578" s="83" t="s">
        <v>37</v>
      </c>
      <c r="C578" s="84"/>
      <c r="D578" s="16">
        <v>0.5</v>
      </c>
      <c r="E578" s="15">
        <v>0.5</v>
      </c>
      <c r="F578" s="19"/>
      <c r="G578" s="18"/>
      <c r="H578" s="19"/>
      <c r="I578" s="18"/>
      <c r="J578" s="19"/>
      <c r="K578" s="361"/>
    </row>
    <row r="579" spans="1:12" ht="15.75" x14ac:dyDescent="0.25">
      <c r="A579" s="82"/>
      <c r="B579" s="83" t="s">
        <v>38</v>
      </c>
      <c r="C579" s="84"/>
      <c r="D579" s="16">
        <v>3</v>
      </c>
      <c r="E579" s="15">
        <v>3</v>
      </c>
      <c r="F579" s="19"/>
      <c r="G579" s="18"/>
      <c r="H579" s="19"/>
      <c r="I579" s="18"/>
      <c r="J579" s="19"/>
      <c r="K579" s="361"/>
    </row>
    <row r="580" spans="1:12" ht="15.75" x14ac:dyDescent="0.25">
      <c r="A580" s="2" t="s">
        <v>39</v>
      </c>
      <c r="B580" s="9"/>
      <c r="C580" s="20" t="s">
        <v>40</v>
      </c>
      <c r="D580" s="92"/>
      <c r="E580" s="46"/>
      <c r="F580" s="4">
        <v>2.8522522522522524</v>
      </c>
      <c r="G580" s="5">
        <v>2.4126126126126128</v>
      </c>
      <c r="H580" s="5">
        <v>5.9868026394721046</v>
      </c>
      <c r="I580" s="4">
        <v>42.673951696147256</v>
      </c>
      <c r="J580" s="4">
        <v>1.17</v>
      </c>
      <c r="K580" s="361" t="s">
        <v>41</v>
      </c>
    </row>
    <row r="581" spans="1:12" ht="15.75" x14ac:dyDescent="0.25">
      <c r="A581" s="2"/>
      <c r="B581" s="9" t="s">
        <v>42</v>
      </c>
      <c r="C581" s="20"/>
      <c r="D581" s="6">
        <v>2.5</v>
      </c>
      <c r="E581" s="5">
        <v>2.5</v>
      </c>
      <c r="F581" s="6"/>
      <c r="G581" s="5"/>
      <c r="H581" s="6"/>
      <c r="I581" s="5"/>
      <c r="J581" s="5"/>
      <c r="K581" s="361"/>
    </row>
    <row r="582" spans="1:12" ht="15.75" x14ac:dyDescent="0.25">
      <c r="A582" s="2"/>
      <c r="B582" s="9" t="s">
        <v>36</v>
      </c>
      <c r="C582" s="20"/>
      <c r="D582" s="6">
        <v>6</v>
      </c>
      <c r="E582" s="5">
        <v>6</v>
      </c>
      <c r="F582" s="6"/>
      <c r="G582" s="5"/>
      <c r="H582" s="6"/>
      <c r="I582" s="5"/>
      <c r="J582" s="5"/>
      <c r="K582" s="361"/>
    </row>
    <row r="583" spans="1:12" ht="15.75" x14ac:dyDescent="0.25">
      <c r="A583" s="7"/>
      <c r="B583" s="9" t="s">
        <v>34</v>
      </c>
      <c r="C583" s="20"/>
      <c r="D583" s="6">
        <v>90</v>
      </c>
      <c r="E583" s="5">
        <v>90</v>
      </c>
      <c r="F583" s="6"/>
      <c r="G583" s="5"/>
      <c r="H583" s="6"/>
      <c r="I583" s="5"/>
      <c r="J583" s="5"/>
      <c r="K583" s="361"/>
    </row>
    <row r="584" spans="1:12" ht="15.75" x14ac:dyDescent="0.25">
      <c r="A584" s="7"/>
      <c r="B584" s="9" t="s">
        <v>35</v>
      </c>
      <c r="C584" s="20"/>
      <c r="D584" s="6">
        <v>108</v>
      </c>
      <c r="E584" s="5">
        <v>108</v>
      </c>
      <c r="F584" s="6"/>
      <c r="G584" s="5"/>
      <c r="H584" s="6"/>
      <c r="I584" s="5"/>
      <c r="J584" s="5"/>
      <c r="K584" s="361"/>
    </row>
    <row r="585" spans="1:12" s="403" customFormat="1" ht="28.5" customHeight="1" x14ac:dyDescent="0.25">
      <c r="A585" s="256" t="s">
        <v>112</v>
      </c>
      <c r="B585" s="257"/>
      <c r="C585" s="447" t="s">
        <v>588</v>
      </c>
      <c r="D585" s="261"/>
      <c r="E585" s="258"/>
      <c r="F585" s="266">
        <v>4.93</v>
      </c>
      <c r="G585" s="210">
        <v>7.16</v>
      </c>
      <c r="H585" s="209">
        <v>15.49</v>
      </c>
      <c r="I585" s="266">
        <v>146.1</v>
      </c>
      <c r="J585" s="210"/>
      <c r="K585" s="470" t="s">
        <v>113</v>
      </c>
      <c r="L585" s="471"/>
    </row>
    <row r="586" spans="1:12" s="403" customFormat="1" ht="19.5" customHeight="1" x14ac:dyDescent="0.25">
      <c r="A586" s="256"/>
      <c r="B586" s="257" t="s">
        <v>46</v>
      </c>
      <c r="C586" s="258"/>
      <c r="D586" s="261">
        <v>30</v>
      </c>
      <c r="E586" s="258">
        <v>30</v>
      </c>
      <c r="F586" s="266"/>
      <c r="G586" s="210"/>
      <c r="H586" s="210"/>
      <c r="I586" s="266"/>
      <c r="J586" s="266"/>
      <c r="K586" s="180"/>
    </row>
    <row r="587" spans="1:12" s="403" customFormat="1" ht="19.5" customHeight="1" x14ac:dyDescent="0.25">
      <c r="A587" s="256"/>
      <c r="B587" s="257" t="s">
        <v>114</v>
      </c>
      <c r="C587" s="258"/>
      <c r="D587" s="261">
        <v>10.199999999999999</v>
      </c>
      <c r="E587" s="258">
        <v>10</v>
      </c>
      <c r="F587" s="266"/>
      <c r="G587" s="210"/>
      <c r="H587" s="210"/>
      <c r="I587" s="266"/>
      <c r="J587" s="266"/>
      <c r="K587" s="180"/>
    </row>
    <row r="588" spans="1:12" s="403" customFormat="1" ht="19.5" customHeight="1" thickBot="1" x14ac:dyDescent="0.3">
      <c r="A588" s="256"/>
      <c r="B588" s="257" t="s">
        <v>38</v>
      </c>
      <c r="C588" s="258"/>
      <c r="D588" s="261">
        <v>5</v>
      </c>
      <c r="E588" s="258">
        <v>5</v>
      </c>
      <c r="F588" s="266" t="s">
        <v>9</v>
      </c>
      <c r="G588" s="210"/>
      <c r="H588" s="210"/>
      <c r="I588" s="266"/>
      <c r="J588" s="266"/>
      <c r="K588" s="180"/>
    </row>
    <row r="589" spans="1:12" ht="16.5" thickBot="1" x14ac:dyDescent="0.3">
      <c r="A589" s="49" t="s">
        <v>47</v>
      </c>
      <c r="B589" s="96"/>
      <c r="C589" s="51">
        <f>30+15+186+183</f>
        <v>414</v>
      </c>
      <c r="D589" s="22"/>
      <c r="E589" s="23"/>
      <c r="F589" s="10">
        <f>F585+F580+F573</f>
        <v>14.320047804005888</v>
      </c>
      <c r="G589" s="10">
        <f t="shared" ref="G589:J589" si="22">G585+G580+G573</f>
        <v>15.720459490285837</v>
      </c>
      <c r="H589" s="10">
        <f t="shared" si="22"/>
        <v>56.689845411071765</v>
      </c>
      <c r="I589" s="10">
        <f t="shared" si="22"/>
        <v>412.18028189289663</v>
      </c>
      <c r="J589" s="10">
        <f t="shared" si="22"/>
        <v>2.0299999999999998</v>
      </c>
      <c r="K589" s="364"/>
    </row>
    <row r="590" spans="1:12" ht="16.5" thickBot="1" x14ac:dyDescent="0.3">
      <c r="A590" s="30"/>
      <c r="B590" s="52" t="s">
        <v>48</v>
      </c>
      <c r="C590" s="24"/>
      <c r="D590" s="89"/>
      <c r="E590" s="21"/>
      <c r="F590" s="89"/>
      <c r="G590" s="21"/>
      <c r="H590" s="89"/>
      <c r="I590" s="21"/>
      <c r="J590" s="21"/>
      <c r="K590" s="361"/>
    </row>
    <row r="591" spans="1:12" ht="16.5" thickBot="1" x14ac:dyDescent="0.3">
      <c r="A591" s="2" t="s">
        <v>383</v>
      </c>
      <c r="B591" s="53"/>
      <c r="C591" s="15">
        <v>100</v>
      </c>
      <c r="D591" s="16">
        <v>100</v>
      </c>
      <c r="E591" s="15">
        <v>100</v>
      </c>
      <c r="F591" s="17">
        <v>0.4</v>
      </c>
      <c r="G591" s="18">
        <v>0.4</v>
      </c>
      <c r="H591" s="19">
        <v>9.8000000000000007</v>
      </c>
      <c r="I591" s="18">
        <v>47</v>
      </c>
      <c r="J591" s="19">
        <v>10</v>
      </c>
      <c r="K591" s="361" t="s">
        <v>50</v>
      </c>
    </row>
    <row r="592" spans="1:12" ht="16.5" thickBot="1" x14ac:dyDescent="0.3">
      <c r="A592" s="49" t="s">
        <v>47</v>
      </c>
      <c r="B592" s="96"/>
      <c r="C592" s="51">
        <v>100</v>
      </c>
      <c r="D592" s="22"/>
      <c r="E592" s="54"/>
      <c r="F592" s="146">
        <f>F591</f>
        <v>0.4</v>
      </c>
      <c r="G592" s="10">
        <f>G591</f>
        <v>0.4</v>
      </c>
      <c r="H592" s="146">
        <f>H591</f>
        <v>9.8000000000000007</v>
      </c>
      <c r="I592" s="10">
        <f>I591</f>
        <v>47</v>
      </c>
      <c r="J592" s="146">
        <f>J591</f>
        <v>10</v>
      </c>
      <c r="K592" s="364"/>
    </row>
    <row r="593" spans="1:11" ht="16.5" thickBot="1" x14ac:dyDescent="0.3">
      <c r="A593" s="30"/>
      <c r="B593" s="52" t="s">
        <v>51</v>
      </c>
      <c r="C593" s="24"/>
      <c r="D593" s="161"/>
      <c r="E593" s="97"/>
      <c r="F593" s="89"/>
      <c r="G593" s="21"/>
      <c r="H593" s="89"/>
      <c r="I593" s="21"/>
      <c r="J593" s="46"/>
      <c r="K593" s="361"/>
    </row>
    <row r="594" spans="1:11" s="403" customFormat="1" ht="31.5" customHeight="1" x14ac:dyDescent="0.25">
      <c r="A594" s="464" t="s">
        <v>381</v>
      </c>
      <c r="B594" s="472"/>
      <c r="C594" s="258">
        <v>60</v>
      </c>
      <c r="D594" s="446"/>
      <c r="E594" s="473"/>
      <c r="F594" s="473">
        <v>0.85</v>
      </c>
      <c r="G594" s="473">
        <v>3.66</v>
      </c>
      <c r="H594" s="474">
        <v>5.01</v>
      </c>
      <c r="I594" s="473">
        <v>56.34</v>
      </c>
      <c r="J594" s="474"/>
      <c r="K594" s="475" t="s">
        <v>382</v>
      </c>
    </row>
    <row r="595" spans="1:11" s="403" customFormat="1" ht="15.75" x14ac:dyDescent="0.25">
      <c r="A595" s="464"/>
      <c r="B595" s="472" t="s">
        <v>126</v>
      </c>
      <c r="C595" s="258"/>
      <c r="D595" s="446">
        <v>72.959999999999994</v>
      </c>
      <c r="E595" s="473">
        <v>57</v>
      </c>
      <c r="F595" s="473"/>
      <c r="G595" s="474"/>
      <c r="H595" s="473"/>
      <c r="I595" s="474"/>
      <c r="J595" s="258"/>
      <c r="K595" s="476"/>
    </row>
    <row r="596" spans="1:11" s="403" customFormat="1" ht="15.75" x14ac:dyDescent="0.25">
      <c r="A596" s="464"/>
      <c r="B596" s="472" t="s">
        <v>73</v>
      </c>
      <c r="C596" s="258"/>
      <c r="D596" s="446">
        <v>3.6</v>
      </c>
      <c r="E596" s="473">
        <v>3.6</v>
      </c>
      <c r="F596" s="473"/>
      <c r="G596" s="474"/>
      <c r="H596" s="473"/>
      <c r="I596" s="474"/>
      <c r="J596" s="258"/>
      <c r="K596" s="476"/>
    </row>
    <row r="597" spans="1:11" ht="31.5" x14ac:dyDescent="0.25">
      <c r="A597" s="35" t="s">
        <v>415</v>
      </c>
      <c r="B597" s="9"/>
      <c r="C597" s="62" t="s">
        <v>409</v>
      </c>
      <c r="D597" s="128"/>
      <c r="E597" s="162"/>
      <c r="F597" s="130">
        <v>3.05</v>
      </c>
      <c r="G597" s="58">
        <v>3.76</v>
      </c>
      <c r="H597" s="130">
        <v>15.7</v>
      </c>
      <c r="I597" s="58">
        <v>120.08</v>
      </c>
      <c r="J597" s="130">
        <v>4.1399999999999997</v>
      </c>
      <c r="K597" s="361" t="s">
        <v>251</v>
      </c>
    </row>
    <row r="598" spans="1:11" ht="15.75" x14ac:dyDescent="0.25">
      <c r="A598" s="2"/>
      <c r="B598" s="9" t="s">
        <v>121</v>
      </c>
      <c r="C598" s="62"/>
      <c r="D598" s="25">
        <v>79.8</v>
      </c>
      <c r="E598" s="7">
        <v>60</v>
      </c>
      <c r="F598" s="5"/>
      <c r="G598" s="6"/>
      <c r="H598" s="5"/>
      <c r="I598" s="6"/>
      <c r="J598" s="46"/>
      <c r="K598" s="361"/>
    </row>
    <row r="599" spans="1:11" ht="15.75" x14ac:dyDescent="0.25">
      <c r="A599" s="2"/>
      <c r="B599" s="9" t="s">
        <v>65</v>
      </c>
      <c r="C599" s="62"/>
      <c r="D599" s="25">
        <v>9</v>
      </c>
      <c r="E599" s="4">
        <v>7.2</v>
      </c>
      <c r="F599" s="5"/>
      <c r="G599" s="6"/>
      <c r="H599" s="5"/>
      <c r="I599" s="6"/>
      <c r="J599" s="46"/>
      <c r="K599" s="361"/>
    </row>
    <row r="600" spans="1:11" ht="15.75" x14ac:dyDescent="0.25">
      <c r="A600" s="2"/>
      <c r="B600" s="9" t="s">
        <v>59</v>
      </c>
      <c r="C600" s="62"/>
      <c r="D600" s="25">
        <v>8.6</v>
      </c>
      <c r="E600" s="4">
        <v>7.2</v>
      </c>
      <c r="F600" s="5"/>
      <c r="G600" s="6"/>
      <c r="H600" s="5"/>
      <c r="I600" s="6"/>
      <c r="J600" s="46"/>
      <c r="K600" s="361"/>
    </row>
    <row r="601" spans="1:11" ht="15.75" x14ac:dyDescent="0.25">
      <c r="A601" s="2"/>
      <c r="B601" s="9" t="s">
        <v>67</v>
      </c>
      <c r="C601" s="62"/>
      <c r="D601" s="25">
        <v>1.8</v>
      </c>
      <c r="E601" s="7">
        <v>1.8</v>
      </c>
      <c r="F601" s="5"/>
      <c r="G601" s="6"/>
      <c r="H601" s="5"/>
      <c r="I601" s="6"/>
      <c r="J601" s="46"/>
      <c r="K601" s="361"/>
    </row>
    <row r="602" spans="1:11" ht="15.75" x14ac:dyDescent="0.25">
      <c r="A602" s="2"/>
      <c r="B602" s="48" t="s">
        <v>37</v>
      </c>
      <c r="C602" s="62"/>
      <c r="D602" s="25">
        <v>0.7</v>
      </c>
      <c r="E602" s="7">
        <v>0.7</v>
      </c>
      <c r="F602" s="5"/>
      <c r="G602" s="6"/>
      <c r="H602" s="5"/>
      <c r="I602" s="6"/>
      <c r="J602" s="46"/>
      <c r="K602" s="361"/>
    </row>
    <row r="603" spans="1:11" ht="15.75" x14ac:dyDescent="0.25">
      <c r="A603" s="2"/>
      <c r="B603" s="9" t="s">
        <v>213</v>
      </c>
      <c r="C603" s="62"/>
      <c r="D603" s="25">
        <v>135</v>
      </c>
      <c r="E603" s="7">
        <v>135</v>
      </c>
      <c r="F603" s="5"/>
      <c r="G603" s="6"/>
      <c r="H603" s="5"/>
      <c r="I603" s="6"/>
      <c r="J603" s="46"/>
      <c r="K603" s="361"/>
    </row>
    <row r="604" spans="1:11" ht="15.75" x14ac:dyDescent="0.25">
      <c r="A604" s="2"/>
      <c r="B604" s="9" t="s">
        <v>252</v>
      </c>
      <c r="C604" s="62"/>
      <c r="D604" s="128"/>
      <c r="E604" s="20">
        <v>18</v>
      </c>
      <c r="F604" s="6"/>
      <c r="G604" s="5"/>
      <c r="H604" s="6"/>
      <c r="I604" s="5"/>
      <c r="J604" s="5"/>
      <c r="K604" s="361"/>
    </row>
    <row r="605" spans="1:11" ht="15.75" x14ac:dyDescent="0.25">
      <c r="A605" s="2"/>
      <c r="B605" s="9" t="s">
        <v>147</v>
      </c>
      <c r="C605" s="20"/>
      <c r="D605" s="6">
        <v>5.5</v>
      </c>
      <c r="E605" s="5">
        <v>5.5</v>
      </c>
      <c r="F605" s="6"/>
      <c r="G605" s="5"/>
      <c r="H605" s="6"/>
      <c r="I605" s="5"/>
      <c r="J605" s="46"/>
      <c r="K605" s="361"/>
    </row>
    <row r="606" spans="1:11" ht="15.75" x14ac:dyDescent="0.25">
      <c r="A606" s="2"/>
      <c r="B606" s="9" t="s">
        <v>38</v>
      </c>
      <c r="C606" s="20"/>
      <c r="D606" s="6">
        <v>0.6</v>
      </c>
      <c r="E606" s="5">
        <v>0.6</v>
      </c>
      <c r="F606" s="6"/>
      <c r="G606" s="5"/>
      <c r="H606" s="6"/>
      <c r="I606" s="5"/>
      <c r="J606" s="46"/>
      <c r="K606" s="361"/>
    </row>
    <row r="607" spans="1:11" ht="15.75" x14ac:dyDescent="0.25">
      <c r="A607" s="2"/>
      <c r="B607" s="9" t="s">
        <v>208</v>
      </c>
      <c r="C607" s="20"/>
      <c r="D607" s="6">
        <v>1.9</v>
      </c>
      <c r="E607" s="5">
        <v>1.6</v>
      </c>
      <c r="F607" s="6"/>
      <c r="G607" s="5"/>
      <c r="H607" s="6"/>
      <c r="I607" s="5"/>
      <c r="J607" s="46"/>
      <c r="K607" s="361"/>
    </row>
    <row r="608" spans="1:11" ht="15.75" x14ac:dyDescent="0.25">
      <c r="A608" s="2"/>
      <c r="B608" s="9" t="s">
        <v>78</v>
      </c>
      <c r="C608" s="20"/>
      <c r="D608" s="6">
        <v>8.8000000000000007</v>
      </c>
      <c r="E608" s="5">
        <v>8.8000000000000007</v>
      </c>
      <c r="F608" s="6"/>
      <c r="G608" s="5"/>
      <c r="H608" s="6"/>
      <c r="I608" s="5"/>
      <c r="J608" s="46"/>
      <c r="K608" s="361"/>
    </row>
    <row r="609" spans="1:11" ht="15.75" x14ac:dyDescent="0.25">
      <c r="A609" s="2"/>
      <c r="B609" s="9" t="s">
        <v>220</v>
      </c>
      <c r="C609" s="20"/>
      <c r="D609" s="6">
        <v>0.2</v>
      </c>
      <c r="E609" s="5">
        <v>0.2</v>
      </c>
      <c r="F609" s="6"/>
      <c r="G609" s="5"/>
      <c r="H609" s="6"/>
      <c r="I609" s="5"/>
      <c r="J609" s="46"/>
      <c r="K609" s="361"/>
    </row>
    <row r="610" spans="1:11" ht="15.75" x14ac:dyDescent="0.25">
      <c r="A610" s="2"/>
      <c r="B610" s="9" t="s">
        <v>221</v>
      </c>
      <c r="C610" s="20"/>
      <c r="D610" s="6"/>
      <c r="E610" s="5">
        <v>16.2</v>
      </c>
      <c r="F610" s="6"/>
      <c r="G610" s="5"/>
      <c r="H610" s="6"/>
      <c r="I610" s="5"/>
      <c r="J610" s="46"/>
      <c r="K610" s="361"/>
    </row>
    <row r="611" spans="1:11" ht="15.75" x14ac:dyDescent="0.25">
      <c r="A611" s="2"/>
      <c r="B611" s="9" t="s">
        <v>253</v>
      </c>
      <c r="C611" s="20"/>
      <c r="D611" s="6"/>
      <c r="E611" s="5">
        <v>18</v>
      </c>
      <c r="F611" s="6"/>
      <c r="G611" s="5"/>
      <c r="H611" s="6"/>
      <c r="I611" s="5"/>
      <c r="J611" s="46"/>
      <c r="K611" s="361"/>
    </row>
    <row r="612" spans="1:11" ht="15.75" x14ac:dyDescent="0.25">
      <c r="A612" s="2" t="s">
        <v>416</v>
      </c>
      <c r="B612" s="9"/>
      <c r="C612" s="20" t="s">
        <v>254</v>
      </c>
      <c r="D612" s="6"/>
      <c r="E612" s="5"/>
      <c r="F612" s="6">
        <v>13.55</v>
      </c>
      <c r="G612" s="5">
        <v>8.08</v>
      </c>
      <c r="H612" s="6">
        <v>2.72</v>
      </c>
      <c r="I612" s="5">
        <v>136.31</v>
      </c>
      <c r="J612" s="5">
        <v>2.19</v>
      </c>
      <c r="K612" s="361" t="s">
        <v>255</v>
      </c>
    </row>
    <row r="613" spans="1:11" ht="15.75" x14ac:dyDescent="0.25">
      <c r="A613" s="2"/>
      <c r="B613" s="9" t="s">
        <v>417</v>
      </c>
      <c r="C613" s="20"/>
      <c r="D613" s="6">
        <v>56</v>
      </c>
      <c r="E613" s="5">
        <v>56</v>
      </c>
      <c r="F613" s="6"/>
      <c r="G613" s="5"/>
      <c r="H613" s="6"/>
      <c r="I613" s="5"/>
      <c r="J613" s="5"/>
      <c r="K613" s="361"/>
    </row>
    <row r="614" spans="1:11" ht="15.75" x14ac:dyDescent="0.25">
      <c r="A614" s="2"/>
      <c r="B614" s="9" t="s">
        <v>220</v>
      </c>
      <c r="C614" s="20"/>
      <c r="D614" s="6">
        <v>0.4</v>
      </c>
      <c r="E614" s="5">
        <v>0.4</v>
      </c>
      <c r="F614" s="6"/>
      <c r="G614" s="5"/>
      <c r="H614" s="6"/>
      <c r="I614" s="5"/>
      <c r="J614" s="5"/>
      <c r="K614" s="361"/>
    </row>
    <row r="615" spans="1:11" ht="15.75" x14ac:dyDescent="0.25">
      <c r="A615" s="2"/>
      <c r="B615" s="9" t="s">
        <v>167</v>
      </c>
      <c r="C615" s="20"/>
      <c r="D615" s="6"/>
      <c r="E615" s="5">
        <v>40</v>
      </c>
      <c r="F615" s="6"/>
      <c r="G615" s="5"/>
      <c r="H615" s="6"/>
      <c r="I615" s="5"/>
      <c r="J615" s="5"/>
      <c r="K615" s="361"/>
    </row>
    <row r="616" spans="1:11" ht="15.75" x14ac:dyDescent="0.25">
      <c r="A616" s="2"/>
      <c r="B616" s="9" t="s">
        <v>52</v>
      </c>
      <c r="C616" s="20"/>
      <c r="D616" s="6">
        <v>17.5</v>
      </c>
      <c r="E616" s="5">
        <v>14</v>
      </c>
      <c r="F616" s="6"/>
      <c r="G616" s="5"/>
      <c r="H616" s="6"/>
      <c r="I616" s="5"/>
      <c r="J616" s="5"/>
      <c r="K616" s="361"/>
    </row>
    <row r="617" spans="1:11" ht="15.75" x14ac:dyDescent="0.25">
      <c r="A617" s="2"/>
      <c r="B617" s="9" t="s">
        <v>59</v>
      </c>
      <c r="C617" s="20"/>
      <c r="D617" s="6">
        <v>8.5</v>
      </c>
      <c r="E617" s="5">
        <v>7.1</v>
      </c>
      <c r="F617" s="6"/>
      <c r="G617" s="5"/>
      <c r="H617" s="6"/>
      <c r="I617" s="5"/>
      <c r="J617" s="5"/>
      <c r="K617" s="361"/>
    </row>
    <row r="618" spans="1:11" ht="15.75" x14ac:dyDescent="0.25">
      <c r="A618" s="2"/>
      <c r="B618" s="9" t="s">
        <v>230</v>
      </c>
      <c r="C618" s="20"/>
      <c r="D618" s="6">
        <v>1.2</v>
      </c>
      <c r="E618" s="5">
        <v>1.2</v>
      </c>
      <c r="F618" s="6"/>
      <c r="G618" s="5"/>
      <c r="H618" s="6"/>
      <c r="I618" s="5"/>
      <c r="J618" s="5"/>
      <c r="K618" s="361"/>
    </row>
    <row r="619" spans="1:11" ht="15.75" x14ac:dyDescent="0.25">
      <c r="A619" s="2"/>
      <c r="B619" s="48" t="s">
        <v>73</v>
      </c>
      <c r="C619" s="20"/>
      <c r="D619" s="6">
        <v>2.7</v>
      </c>
      <c r="E619" s="5">
        <v>2.7</v>
      </c>
      <c r="F619" s="6"/>
      <c r="G619" s="5"/>
      <c r="H619" s="6"/>
      <c r="I619" s="5"/>
      <c r="J619" s="5"/>
      <c r="K619" s="361"/>
    </row>
    <row r="620" spans="1:11" ht="15.75" x14ac:dyDescent="0.25">
      <c r="A620" s="2"/>
      <c r="B620" s="9" t="s">
        <v>145</v>
      </c>
      <c r="C620" s="20"/>
      <c r="D620" s="6">
        <v>30</v>
      </c>
      <c r="E620" s="5">
        <v>30</v>
      </c>
      <c r="F620" s="6"/>
      <c r="G620" s="5"/>
      <c r="H620" s="6"/>
      <c r="I620" s="5"/>
      <c r="J620" s="5"/>
      <c r="K620" s="361"/>
    </row>
    <row r="621" spans="1:11" ht="15.75" x14ac:dyDescent="0.25">
      <c r="A621" s="2"/>
      <c r="B621" s="9" t="s">
        <v>147</v>
      </c>
      <c r="C621" s="20"/>
      <c r="D621" s="6">
        <v>2</v>
      </c>
      <c r="E621" s="5">
        <v>2</v>
      </c>
      <c r="F621" s="6"/>
      <c r="G621" s="5"/>
      <c r="H621" s="6"/>
      <c r="I621" s="5"/>
      <c r="J621" s="5"/>
      <c r="K621" s="361"/>
    </row>
    <row r="622" spans="1:11" customFormat="1" ht="51.75" customHeight="1" x14ac:dyDescent="0.25">
      <c r="A622" s="2" t="s">
        <v>566</v>
      </c>
      <c r="B622" s="140"/>
      <c r="C622" s="20" t="s">
        <v>323</v>
      </c>
      <c r="D622" s="6"/>
      <c r="E622" s="5"/>
      <c r="F622" s="6">
        <v>8.66</v>
      </c>
      <c r="G622" s="5">
        <v>3.79</v>
      </c>
      <c r="H622" s="6">
        <v>26.2</v>
      </c>
      <c r="I622" s="5">
        <v>172.4</v>
      </c>
      <c r="J622" s="6"/>
      <c r="K622" s="1" t="s">
        <v>569</v>
      </c>
    </row>
    <row r="623" spans="1:11" customFormat="1" ht="19.5" customHeight="1" x14ac:dyDescent="0.25">
      <c r="A623" s="233"/>
      <c r="B623" s="216" t="s">
        <v>568</v>
      </c>
      <c r="C623" s="234"/>
      <c r="D623" s="226">
        <v>41.8</v>
      </c>
      <c r="E623" s="239">
        <v>41</v>
      </c>
      <c r="F623" s="226"/>
      <c r="G623" s="239"/>
      <c r="H623" s="226"/>
      <c r="I623" s="239"/>
      <c r="J623" s="226"/>
      <c r="K623" s="206"/>
    </row>
    <row r="624" spans="1:11" customFormat="1" ht="19.5" customHeight="1" x14ac:dyDescent="0.25">
      <c r="A624" s="233"/>
      <c r="B624" s="216" t="s">
        <v>121</v>
      </c>
      <c r="C624" s="234"/>
      <c r="D624" s="226">
        <v>59.6</v>
      </c>
      <c r="E624" s="239">
        <v>44.8</v>
      </c>
      <c r="F624" s="226"/>
      <c r="G624" s="239"/>
      <c r="H624" s="226"/>
      <c r="I624" s="239"/>
      <c r="J624" s="226"/>
      <c r="K624" s="206"/>
    </row>
    <row r="625" spans="1:11" customFormat="1" ht="19.5" customHeight="1" x14ac:dyDescent="0.25">
      <c r="A625" s="233"/>
      <c r="B625" s="216" t="s">
        <v>94</v>
      </c>
      <c r="C625" s="234"/>
      <c r="D625" s="226">
        <v>22.4</v>
      </c>
      <c r="E625" s="239">
        <v>21</v>
      </c>
      <c r="F625" s="226"/>
      <c r="G625" s="239"/>
      <c r="H625" s="226"/>
      <c r="I625" s="239"/>
      <c r="J625" s="226"/>
      <c r="K625" s="181"/>
    </row>
    <row r="626" spans="1:11" customFormat="1" ht="19.5" customHeight="1" x14ac:dyDescent="0.25">
      <c r="A626" s="233"/>
      <c r="B626" s="216" t="s">
        <v>222</v>
      </c>
      <c r="C626" s="234"/>
      <c r="D626" s="226">
        <v>0.35</v>
      </c>
      <c r="E626" s="239">
        <v>0.35</v>
      </c>
      <c r="F626" s="226"/>
      <c r="G626" s="239"/>
      <c r="H626" s="226"/>
      <c r="I626" s="239"/>
      <c r="J626" s="226"/>
      <c r="K626" s="181"/>
    </row>
    <row r="627" spans="1:11" customFormat="1" ht="19.5" customHeight="1" x14ac:dyDescent="0.25">
      <c r="A627" s="233"/>
      <c r="B627" s="216" t="s">
        <v>148</v>
      </c>
      <c r="C627" s="234"/>
      <c r="D627" s="226">
        <v>3</v>
      </c>
      <c r="E627" s="239">
        <v>3</v>
      </c>
      <c r="F627" s="239"/>
      <c r="G627" s="239"/>
      <c r="H627" s="226"/>
      <c r="I627" s="239"/>
      <c r="J627" s="226"/>
      <c r="K627" s="181"/>
    </row>
    <row r="628" spans="1:11" ht="15.75" x14ac:dyDescent="0.25">
      <c r="A628" s="9" t="s">
        <v>137</v>
      </c>
      <c r="B628" s="9"/>
      <c r="C628" s="20">
        <v>180</v>
      </c>
      <c r="D628" s="6"/>
      <c r="E628" s="5"/>
      <c r="F628" s="6">
        <v>0.14000000000000001</v>
      </c>
      <c r="G628" s="5">
        <v>0.14000000000000001</v>
      </c>
      <c r="H628" s="6">
        <v>13.2</v>
      </c>
      <c r="I628" s="5">
        <v>55.26</v>
      </c>
      <c r="J628" s="92">
        <v>0.81</v>
      </c>
      <c r="K628" s="361" t="s">
        <v>138</v>
      </c>
    </row>
    <row r="629" spans="1:11" ht="15.75" x14ac:dyDescent="0.25">
      <c r="A629" s="9"/>
      <c r="B629" s="9" t="s">
        <v>139</v>
      </c>
      <c r="C629" s="20"/>
      <c r="D629" s="6">
        <v>31.92</v>
      </c>
      <c r="E629" s="5">
        <v>28</v>
      </c>
      <c r="F629" s="6"/>
      <c r="G629" s="5"/>
      <c r="H629" s="6"/>
      <c r="I629" s="5"/>
      <c r="J629" s="92"/>
      <c r="K629" s="361"/>
    </row>
    <row r="630" spans="1:11" ht="15.75" x14ac:dyDescent="0.25">
      <c r="A630" s="9"/>
      <c r="B630" s="9" t="s">
        <v>78</v>
      </c>
      <c r="C630" s="20"/>
      <c r="D630" s="6">
        <v>183</v>
      </c>
      <c r="E630" s="5">
        <v>183</v>
      </c>
      <c r="F630" s="6"/>
      <c r="G630" s="5"/>
      <c r="H630" s="6"/>
      <c r="I630" s="5"/>
      <c r="J630" s="92"/>
      <c r="K630" s="361"/>
    </row>
    <row r="631" spans="1:11" ht="15.75" x14ac:dyDescent="0.25">
      <c r="A631" s="9"/>
      <c r="B631" s="9" t="s">
        <v>53</v>
      </c>
      <c r="C631" s="20"/>
      <c r="D631" s="6">
        <v>6</v>
      </c>
      <c r="E631" s="5">
        <v>6</v>
      </c>
      <c r="F631" s="6"/>
      <c r="G631" s="5"/>
      <c r="H631" s="6"/>
      <c r="I631" s="5"/>
      <c r="J631" s="92"/>
      <c r="K631" s="361"/>
    </row>
    <row r="632" spans="1:11" ht="24" x14ac:dyDescent="0.25">
      <c r="A632" s="2" t="s">
        <v>70</v>
      </c>
      <c r="B632" s="9"/>
      <c r="C632" s="20">
        <v>25</v>
      </c>
      <c r="D632" s="6">
        <v>25</v>
      </c>
      <c r="E632" s="5">
        <v>25</v>
      </c>
      <c r="F632" s="6">
        <v>1.9</v>
      </c>
      <c r="G632" s="5">
        <v>0.2</v>
      </c>
      <c r="H632" s="6">
        <v>12.3</v>
      </c>
      <c r="I632" s="5">
        <v>58.75</v>
      </c>
      <c r="J632" s="6">
        <v>0</v>
      </c>
      <c r="K632" s="368" t="s">
        <v>79</v>
      </c>
    </row>
    <row r="633" spans="1:11" ht="24" x14ac:dyDescent="0.25">
      <c r="A633" s="39" t="s">
        <v>80</v>
      </c>
      <c r="B633" s="40"/>
      <c r="C633" s="86">
        <v>45</v>
      </c>
      <c r="D633" s="37">
        <v>45</v>
      </c>
      <c r="E633" s="75">
        <v>45</v>
      </c>
      <c r="F633" s="37">
        <v>2.97</v>
      </c>
      <c r="G633" s="75">
        <v>0.54</v>
      </c>
      <c r="H633" s="37">
        <v>17.820000000000004</v>
      </c>
      <c r="I633" s="75">
        <v>89.100000000000009</v>
      </c>
      <c r="J633" s="75"/>
      <c r="K633" s="368" t="s">
        <v>81</v>
      </c>
    </row>
    <row r="634" spans="1:11" ht="15.75" x14ac:dyDescent="0.25">
      <c r="A634" s="49" t="s">
        <v>47</v>
      </c>
      <c r="B634" s="50"/>
      <c r="C634" s="534">
        <f>C633+C632+C628+143+40+40+C597+C594</f>
        <v>713</v>
      </c>
      <c r="D634" s="22"/>
      <c r="E634" s="23"/>
      <c r="F634" s="79">
        <f>F633+F632+F628+F622+F612+F597+F594</f>
        <v>31.12</v>
      </c>
      <c r="G634" s="79">
        <f t="shared" ref="G634:J634" si="23">G633+G632+G628+G622+G612+G597+G594</f>
        <v>20.169999999999998</v>
      </c>
      <c r="H634" s="79">
        <f t="shared" si="23"/>
        <v>92.950000000000017</v>
      </c>
      <c r="I634" s="79">
        <f t="shared" si="23"/>
        <v>688.24</v>
      </c>
      <c r="J634" s="79">
        <f t="shared" si="23"/>
        <v>7.14</v>
      </c>
      <c r="K634" s="373"/>
    </row>
    <row r="635" spans="1:11" ht="15.75" x14ac:dyDescent="0.25">
      <c r="A635" s="9"/>
      <c r="B635" s="163" t="s">
        <v>595</v>
      </c>
      <c r="C635" s="20"/>
      <c r="D635" s="48"/>
      <c r="E635" s="5"/>
      <c r="F635" s="6"/>
      <c r="G635" s="5"/>
      <c r="H635" s="6"/>
      <c r="I635" s="5"/>
      <c r="J635" s="46"/>
      <c r="K635" s="382"/>
    </row>
    <row r="636" spans="1:11" ht="15.75" x14ac:dyDescent="0.25">
      <c r="A636" s="2" t="s">
        <v>82</v>
      </c>
      <c r="B636" s="9"/>
      <c r="C636" s="20">
        <v>180</v>
      </c>
      <c r="D636" s="6"/>
      <c r="E636" s="5"/>
      <c r="F636" s="6">
        <v>5.22</v>
      </c>
      <c r="G636" s="5">
        <v>4.5</v>
      </c>
      <c r="H636" s="6">
        <v>7.2</v>
      </c>
      <c r="I636" s="5">
        <v>90</v>
      </c>
      <c r="J636" s="5">
        <v>1.26</v>
      </c>
      <c r="K636" s="361" t="s">
        <v>83</v>
      </c>
    </row>
    <row r="637" spans="1:11" ht="15.75" x14ac:dyDescent="0.25">
      <c r="A637" s="2" t="s">
        <v>256</v>
      </c>
      <c r="B637" s="2" t="s">
        <v>85</v>
      </c>
      <c r="C637" s="20"/>
      <c r="D637" s="6">
        <v>185</v>
      </c>
      <c r="E637" s="5">
        <v>180</v>
      </c>
      <c r="F637" s="6"/>
      <c r="G637" s="5"/>
      <c r="H637" s="6"/>
      <c r="I637" s="5"/>
      <c r="J637" s="5"/>
      <c r="K637" s="361"/>
    </row>
    <row r="638" spans="1:11" s="403" customFormat="1" ht="37.5" customHeight="1" thickBot="1" x14ac:dyDescent="0.3">
      <c r="A638" s="257" t="s">
        <v>257</v>
      </c>
      <c r="B638" s="257" t="s">
        <v>570</v>
      </c>
      <c r="C638" s="258">
        <v>35</v>
      </c>
      <c r="D638" s="446">
        <v>35</v>
      </c>
      <c r="E638" s="258">
        <v>35</v>
      </c>
      <c r="F638" s="446">
        <v>4.2</v>
      </c>
      <c r="G638" s="258">
        <v>2.0649999999999999</v>
      </c>
      <c r="H638" s="446">
        <v>26.25</v>
      </c>
      <c r="I638" s="258">
        <v>128.1</v>
      </c>
      <c r="J638" s="446">
        <v>0</v>
      </c>
      <c r="K638" s="518" t="s">
        <v>571</v>
      </c>
    </row>
    <row r="639" spans="1:11" s="530" customFormat="1" ht="44.25" customHeight="1" x14ac:dyDescent="0.25">
      <c r="A639" s="522" t="s">
        <v>572</v>
      </c>
      <c r="B639" s="523"/>
      <c r="C639" s="524" t="s">
        <v>360</v>
      </c>
      <c r="D639" s="525"/>
      <c r="E639" s="526"/>
      <c r="F639" s="527">
        <v>5.85</v>
      </c>
      <c r="G639" s="528">
        <v>2.97</v>
      </c>
      <c r="H639" s="527">
        <v>2.2799999999999998</v>
      </c>
      <c r="I639" s="528">
        <v>63</v>
      </c>
      <c r="J639" s="527"/>
      <c r="K639" s="529" t="s">
        <v>574</v>
      </c>
    </row>
    <row r="640" spans="1:11" s="530" customFormat="1" ht="19.5" customHeight="1" x14ac:dyDescent="0.25">
      <c r="A640" s="522"/>
      <c r="B640" s="531" t="s">
        <v>573</v>
      </c>
      <c r="C640" s="524"/>
      <c r="D640" s="525">
        <v>68.5</v>
      </c>
      <c r="E640" s="526">
        <v>50</v>
      </c>
      <c r="F640" s="527"/>
      <c r="G640" s="528"/>
      <c r="H640" s="527"/>
      <c r="I640" s="528"/>
      <c r="J640" s="527"/>
      <c r="K640" s="529"/>
    </row>
    <row r="641" spans="1:11" s="530" customFormat="1" ht="19.5" customHeight="1" x14ac:dyDescent="0.25">
      <c r="A641" s="522"/>
      <c r="B641" s="531" t="s">
        <v>181</v>
      </c>
      <c r="C641" s="524"/>
      <c r="D641" s="525">
        <v>15</v>
      </c>
      <c r="E641" s="526">
        <v>15</v>
      </c>
      <c r="F641" s="527"/>
      <c r="G641" s="528"/>
      <c r="H641" s="527"/>
      <c r="I641" s="528"/>
      <c r="J641" s="527"/>
      <c r="K641" s="529"/>
    </row>
    <row r="642" spans="1:11" s="530" customFormat="1" ht="19.5" customHeight="1" x14ac:dyDescent="0.25">
      <c r="A642" s="522"/>
      <c r="B642" s="531" t="s">
        <v>52</v>
      </c>
      <c r="C642" s="524"/>
      <c r="D642" s="527">
        <v>10</v>
      </c>
      <c r="E642" s="526">
        <v>8</v>
      </c>
      <c r="F642" s="527"/>
      <c r="G642" s="528"/>
      <c r="H642" s="527"/>
      <c r="I642" s="528"/>
      <c r="J642" s="527"/>
      <c r="K642" s="529"/>
    </row>
    <row r="643" spans="1:11" s="530" customFormat="1" ht="19.5" customHeight="1" x14ac:dyDescent="0.25">
      <c r="A643" s="522"/>
      <c r="B643" s="531" t="s">
        <v>230</v>
      </c>
      <c r="C643" s="524"/>
      <c r="D643" s="527">
        <v>1.6</v>
      </c>
      <c r="E643" s="528">
        <v>1.6</v>
      </c>
      <c r="F643" s="527"/>
      <c r="G643" s="528"/>
      <c r="H643" s="527"/>
      <c r="I643" s="528"/>
      <c r="J643" s="527"/>
      <c r="K643" s="529"/>
    </row>
    <row r="644" spans="1:11" s="530" customFormat="1" ht="19.5" customHeight="1" x14ac:dyDescent="0.25">
      <c r="A644" s="522"/>
      <c r="B644" s="531" t="s">
        <v>122</v>
      </c>
      <c r="C644" s="524"/>
      <c r="D644" s="527">
        <v>4.8</v>
      </c>
      <c r="E644" s="528">
        <v>4</v>
      </c>
      <c r="F644" s="527"/>
      <c r="G644" s="528"/>
      <c r="H644" s="527"/>
      <c r="I644" s="528"/>
      <c r="J644" s="527"/>
      <c r="K644" s="529"/>
    </row>
    <row r="645" spans="1:11" s="530" customFormat="1" ht="19.5" customHeight="1" x14ac:dyDescent="0.25">
      <c r="A645" s="522"/>
      <c r="B645" s="531" t="s">
        <v>73</v>
      </c>
      <c r="C645" s="524"/>
      <c r="D645" s="527">
        <v>2</v>
      </c>
      <c r="E645" s="526">
        <v>2</v>
      </c>
      <c r="F645" s="527"/>
      <c r="G645" s="528"/>
      <c r="H645" s="527"/>
      <c r="I645" s="528"/>
      <c r="J645" s="527"/>
      <c r="K645" s="529"/>
    </row>
    <row r="646" spans="1:11" s="530" customFormat="1" ht="19.5" customHeight="1" x14ac:dyDescent="0.25">
      <c r="A646" s="522"/>
      <c r="B646" s="531" t="s">
        <v>548</v>
      </c>
      <c r="C646" s="524"/>
      <c r="D646" s="525">
        <v>0.2</v>
      </c>
      <c r="E646" s="526">
        <v>0.2</v>
      </c>
      <c r="F646" s="527"/>
      <c r="G646" s="528"/>
      <c r="H646" s="527"/>
      <c r="I646" s="528"/>
      <c r="J646" s="527"/>
      <c r="K646" s="529"/>
    </row>
    <row r="647" spans="1:11" ht="31.5" x14ac:dyDescent="0.25">
      <c r="A647" s="2" t="s">
        <v>268</v>
      </c>
      <c r="B647" s="9"/>
      <c r="C647" s="20" t="s">
        <v>269</v>
      </c>
      <c r="D647" s="6"/>
      <c r="E647" s="5"/>
      <c r="F647" s="6">
        <v>3.1428090909090911</v>
      </c>
      <c r="G647" s="5">
        <v>5.4628363636363639</v>
      </c>
      <c r="H647" s="6">
        <v>32.560627272727274</v>
      </c>
      <c r="I647" s="4">
        <v>192.01000000000002</v>
      </c>
      <c r="J647" s="46"/>
      <c r="K647" s="361" t="s">
        <v>270</v>
      </c>
    </row>
    <row r="648" spans="1:11" ht="15.75" x14ac:dyDescent="0.25">
      <c r="A648" s="2"/>
      <c r="B648" s="53" t="s">
        <v>32</v>
      </c>
      <c r="C648" s="20"/>
      <c r="D648" s="6">
        <v>46.8</v>
      </c>
      <c r="E648" s="5">
        <v>46.8</v>
      </c>
      <c r="F648" s="6"/>
      <c r="G648" s="5"/>
      <c r="H648" s="6"/>
      <c r="I648" s="4"/>
      <c r="J648" s="46"/>
      <c r="K648" s="361"/>
    </row>
    <row r="649" spans="1:11" ht="15.75" x14ac:dyDescent="0.25">
      <c r="A649" s="2"/>
      <c r="B649" s="53" t="s">
        <v>37</v>
      </c>
      <c r="C649" s="20"/>
      <c r="D649" s="6">
        <v>0.6</v>
      </c>
      <c r="E649" s="5">
        <v>0.6</v>
      </c>
      <c r="F649" s="6"/>
      <c r="G649" s="5"/>
      <c r="H649" s="6"/>
      <c r="I649" s="4"/>
      <c r="J649" s="46"/>
      <c r="K649" s="361"/>
    </row>
    <row r="650" spans="1:11" ht="15.75" x14ac:dyDescent="0.25">
      <c r="A650" s="2"/>
      <c r="B650" s="53" t="s">
        <v>271</v>
      </c>
      <c r="C650" s="20"/>
      <c r="D650" s="6">
        <v>281.7</v>
      </c>
      <c r="E650" s="5">
        <v>281.7</v>
      </c>
      <c r="F650" s="6"/>
      <c r="G650" s="5"/>
      <c r="H650" s="6"/>
      <c r="I650" s="4"/>
      <c r="J650" s="46"/>
      <c r="K650" s="361"/>
    </row>
    <row r="651" spans="1:11" ht="15.75" x14ac:dyDescent="0.25">
      <c r="A651" s="2"/>
      <c r="B651" s="53" t="s">
        <v>38</v>
      </c>
      <c r="C651" s="20"/>
      <c r="D651" s="6">
        <v>2</v>
      </c>
      <c r="E651" s="5">
        <v>2</v>
      </c>
      <c r="F651" s="6"/>
      <c r="G651" s="5"/>
      <c r="H651" s="6"/>
      <c r="I651" s="4"/>
      <c r="J651" s="46"/>
      <c r="K651" s="361"/>
    </row>
    <row r="652" spans="1:11" ht="24" x14ac:dyDescent="0.25">
      <c r="A652" s="2" t="s">
        <v>158</v>
      </c>
      <c r="B652" s="9"/>
      <c r="C652" s="5" t="s">
        <v>159</v>
      </c>
      <c r="D652" s="6"/>
      <c r="E652" s="5"/>
      <c r="F652" s="6">
        <v>0.126</v>
      </c>
      <c r="G652" s="5">
        <v>2.4999999999999998E-2</v>
      </c>
      <c r="H652" s="6">
        <v>6.2317331334332833</v>
      </c>
      <c r="I652" s="5">
        <v>26.48191904047976</v>
      </c>
      <c r="J652" s="6">
        <v>2.83</v>
      </c>
      <c r="K652" s="361" t="s">
        <v>160</v>
      </c>
    </row>
    <row r="653" spans="1:11" ht="15.75" x14ac:dyDescent="0.25">
      <c r="A653" s="2"/>
      <c r="B653" s="9" t="s">
        <v>100</v>
      </c>
      <c r="C653" s="20"/>
      <c r="D653" s="6">
        <v>0.9</v>
      </c>
      <c r="E653" s="5">
        <v>0.9</v>
      </c>
      <c r="F653" s="6"/>
      <c r="G653" s="5"/>
      <c r="H653" s="6"/>
      <c r="I653" s="5"/>
      <c r="J653" s="6"/>
      <c r="K653" s="361"/>
    </row>
    <row r="654" spans="1:11" ht="15.75" x14ac:dyDescent="0.25">
      <c r="A654" s="2"/>
      <c r="B654" s="9" t="s">
        <v>36</v>
      </c>
      <c r="C654" s="20"/>
      <c r="D654" s="6">
        <v>6</v>
      </c>
      <c r="E654" s="5">
        <v>6</v>
      </c>
      <c r="F654" s="6"/>
      <c r="G654" s="5"/>
      <c r="H654" s="6"/>
      <c r="I654" s="5"/>
      <c r="J654" s="6"/>
      <c r="K654" s="361"/>
    </row>
    <row r="655" spans="1:11" ht="15.75" x14ac:dyDescent="0.25">
      <c r="A655" s="2"/>
      <c r="B655" s="9" t="s">
        <v>161</v>
      </c>
      <c r="C655" s="20"/>
      <c r="D655" s="6">
        <v>8</v>
      </c>
      <c r="E655" s="5">
        <v>7</v>
      </c>
      <c r="F655" s="6"/>
      <c r="G655" s="5"/>
      <c r="H655" s="6"/>
      <c r="I655" s="5"/>
      <c r="J655" s="6"/>
      <c r="K655" s="361"/>
    </row>
    <row r="656" spans="1:11" ht="15.75" x14ac:dyDescent="0.25">
      <c r="A656" s="2"/>
      <c r="B656" s="9" t="s">
        <v>35</v>
      </c>
      <c r="C656" s="20"/>
      <c r="D656" s="6">
        <v>180</v>
      </c>
      <c r="E656" s="5">
        <v>180</v>
      </c>
      <c r="F656" s="6"/>
      <c r="G656" s="5"/>
      <c r="H656" s="6"/>
      <c r="I656" s="5"/>
      <c r="J656" s="6"/>
      <c r="K656" s="361"/>
    </row>
    <row r="657" spans="1:11" ht="15.75" x14ac:dyDescent="0.25">
      <c r="A657" s="9"/>
      <c r="B657" s="9"/>
      <c r="C657" s="20"/>
      <c r="D657" s="6"/>
      <c r="E657" s="5"/>
      <c r="F657" s="6"/>
      <c r="G657" s="5"/>
      <c r="H657" s="6"/>
      <c r="I657" s="5"/>
      <c r="J657" s="6"/>
      <c r="K657" s="361"/>
    </row>
    <row r="658" spans="1:11" ht="15.75" x14ac:dyDescent="0.25">
      <c r="A658" s="49" t="s">
        <v>47</v>
      </c>
      <c r="B658" s="96"/>
      <c r="C658" s="51">
        <f>186+7+132+40+20+C638+C636</f>
        <v>600</v>
      </c>
      <c r="D658" s="22"/>
      <c r="E658" s="23"/>
      <c r="F658" s="10">
        <f>F652+F647+F639+F638+F636</f>
        <v>18.538809090909091</v>
      </c>
      <c r="G658" s="10">
        <f t="shared" ref="G658:J658" si="24">G652+G647+G639+G638+G636</f>
        <v>15.022836363636364</v>
      </c>
      <c r="H658" s="10">
        <f t="shared" si="24"/>
        <v>74.522360406160558</v>
      </c>
      <c r="I658" s="10">
        <f t="shared" si="24"/>
        <v>499.59191904047975</v>
      </c>
      <c r="J658" s="10">
        <f t="shared" si="24"/>
        <v>4.09</v>
      </c>
      <c r="K658" s="364"/>
    </row>
    <row r="659" spans="1:11" ht="15.75" x14ac:dyDescent="0.25">
      <c r="A659" s="49" t="s">
        <v>101</v>
      </c>
      <c r="B659" s="164"/>
      <c r="C659" s="534">
        <f>C658+C634+C592+C589</f>
        <v>1827</v>
      </c>
      <c r="D659" s="51"/>
      <c r="E659" s="51"/>
      <c r="F659" s="10">
        <f>F658+F634+F592+F589</f>
        <v>64.378856894914975</v>
      </c>
      <c r="G659" s="10">
        <f t="shared" ref="G659:J659" si="25">G658+G634+G592+G589</f>
        <v>51.313295853922199</v>
      </c>
      <c r="H659" s="10">
        <f t="shared" si="25"/>
        <v>233.96220581723236</v>
      </c>
      <c r="I659" s="10">
        <f t="shared" si="25"/>
        <v>1647.0122009333763</v>
      </c>
      <c r="J659" s="10">
        <f t="shared" si="25"/>
        <v>23.26</v>
      </c>
      <c r="K659" s="384"/>
    </row>
    <row r="660" spans="1:11" ht="15.75" x14ac:dyDescent="0.25">
      <c r="A660" s="48"/>
      <c r="B660" s="48"/>
      <c r="C660" s="87"/>
      <c r="D660" s="88"/>
      <c r="E660" s="6"/>
      <c r="F660" s="58"/>
      <c r="G660" s="58"/>
      <c r="H660" s="58"/>
      <c r="I660" s="58"/>
      <c r="J660" s="122"/>
      <c r="K660" s="375"/>
    </row>
    <row r="661" spans="1:11" ht="15.75" x14ac:dyDescent="0.25">
      <c r="A661" s="48"/>
      <c r="B661" s="48"/>
      <c r="C661" s="87"/>
      <c r="D661" s="88"/>
      <c r="E661" s="6"/>
      <c r="F661" s="58"/>
      <c r="G661" s="58"/>
      <c r="H661" s="58"/>
      <c r="I661" s="58"/>
      <c r="J661" s="58"/>
      <c r="K661" s="362"/>
    </row>
    <row r="662" spans="1:11" ht="15.75" x14ac:dyDescent="0.25">
      <c r="A662" s="81" t="s">
        <v>262</v>
      </c>
      <c r="B662" s="48"/>
      <c r="C662" s="48"/>
      <c r="D662" s="91"/>
      <c r="E662" s="92"/>
      <c r="F662" s="92"/>
      <c r="G662" s="92"/>
      <c r="H662" s="92"/>
      <c r="I662" s="93"/>
      <c r="J662" s="93"/>
      <c r="K662" s="370"/>
    </row>
    <row r="663" spans="1:11" ht="21" customHeight="1" x14ac:dyDescent="0.25">
      <c r="A663" s="30" t="s">
        <v>11</v>
      </c>
      <c r="B663" s="31"/>
      <c r="C663" s="24" t="s">
        <v>12</v>
      </c>
      <c r="D663" s="89" t="s">
        <v>13</v>
      </c>
      <c r="E663" s="21" t="s">
        <v>13</v>
      </c>
      <c r="F663" s="548" t="s">
        <v>14</v>
      </c>
      <c r="G663" s="549"/>
      <c r="H663" s="550"/>
      <c r="I663" s="33" t="s">
        <v>15</v>
      </c>
      <c r="J663" s="34" t="s">
        <v>16</v>
      </c>
      <c r="K663" s="371" t="s">
        <v>17</v>
      </c>
    </row>
    <row r="664" spans="1:11" ht="15.75" x14ac:dyDescent="0.25">
      <c r="A664" s="35" t="s">
        <v>18</v>
      </c>
      <c r="B664" s="25"/>
      <c r="C664" s="20" t="s">
        <v>19</v>
      </c>
      <c r="D664" s="6" t="s">
        <v>20</v>
      </c>
      <c r="E664" s="5" t="s">
        <v>20</v>
      </c>
      <c r="F664" s="37"/>
      <c r="G664" s="37"/>
      <c r="H664" s="37"/>
      <c r="I664" s="4" t="s">
        <v>21</v>
      </c>
      <c r="J664" s="4"/>
      <c r="K664" s="372"/>
    </row>
    <row r="665" spans="1:11" ht="15.75" x14ac:dyDescent="0.25">
      <c r="A665" s="39"/>
      <c r="B665" s="40"/>
      <c r="C665" s="86"/>
      <c r="D665" s="138" t="s">
        <v>22</v>
      </c>
      <c r="E665" s="42" t="s">
        <v>23</v>
      </c>
      <c r="F665" s="160" t="s">
        <v>24</v>
      </c>
      <c r="G665" s="42" t="s">
        <v>25</v>
      </c>
      <c r="H665" s="138" t="s">
        <v>26</v>
      </c>
      <c r="I665" s="43" t="s">
        <v>27</v>
      </c>
      <c r="J665" s="43" t="s">
        <v>28</v>
      </c>
      <c r="K665" s="368"/>
    </row>
    <row r="666" spans="1:11" ht="15.75" x14ac:dyDescent="0.25">
      <c r="A666" s="30"/>
      <c r="B666" s="52" t="s">
        <v>29</v>
      </c>
      <c r="C666" s="24"/>
      <c r="D666" s="89"/>
      <c r="E666" s="45"/>
      <c r="F666" s="90"/>
      <c r="G666" s="45"/>
      <c r="H666" s="90"/>
      <c r="I666" s="45"/>
      <c r="J666" s="90"/>
      <c r="K666" s="361"/>
    </row>
    <row r="667" spans="1:11" ht="31.5" x14ac:dyDescent="0.25">
      <c r="A667" s="2" t="s">
        <v>263</v>
      </c>
      <c r="B667" s="9"/>
      <c r="C667" s="20" t="s">
        <v>106</v>
      </c>
      <c r="D667" s="6"/>
      <c r="E667" s="5"/>
      <c r="F667" s="6">
        <v>5.4510000000000005</v>
      </c>
      <c r="G667" s="5">
        <v>5.2920000000000007</v>
      </c>
      <c r="H667" s="6">
        <v>29.058000000000003</v>
      </c>
      <c r="I667" s="5">
        <v>186.3</v>
      </c>
      <c r="J667" s="6">
        <v>1.05</v>
      </c>
      <c r="K667" s="361" t="s">
        <v>264</v>
      </c>
    </row>
    <row r="668" spans="1:11" ht="15.75" x14ac:dyDescent="0.25">
      <c r="A668" s="2"/>
      <c r="B668" s="9" t="s">
        <v>155</v>
      </c>
      <c r="C668" s="20"/>
      <c r="D668" s="6">
        <v>22.5</v>
      </c>
      <c r="E668" s="5">
        <v>22.5</v>
      </c>
      <c r="F668" s="6"/>
      <c r="G668" s="5"/>
      <c r="H668" s="6"/>
      <c r="I668" s="5"/>
      <c r="J668" s="6"/>
      <c r="K668" s="361"/>
    </row>
    <row r="669" spans="1:11" ht="15.75" x14ac:dyDescent="0.25">
      <c r="A669" s="2"/>
      <c r="B669" s="9" t="s">
        <v>34</v>
      </c>
      <c r="C669" s="20"/>
      <c r="D669" s="6">
        <v>158</v>
      </c>
      <c r="E669" s="5">
        <v>158</v>
      </c>
      <c r="F669" s="6"/>
      <c r="G669" s="5"/>
      <c r="H669" s="6"/>
      <c r="I669" s="5"/>
      <c r="J669" s="6"/>
      <c r="K669" s="361"/>
    </row>
    <row r="670" spans="1:11" ht="15.75" x14ac:dyDescent="0.25">
      <c r="A670" s="2"/>
      <c r="B670" s="9" t="s">
        <v>36</v>
      </c>
      <c r="C670" s="20"/>
      <c r="D670" s="6">
        <v>2.5</v>
      </c>
      <c r="E670" s="5">
        <v>2.5</v>
      </c>
      <c r="F670" s="6"/>
      <c r="G670" s="5"/>
      <c r="H670" s="6"/>
      <c r="I670" s="5"/>
      <c r="J670" s="6"/>
      <c r="K670" s="361"/>
    </row>
    <row r="671" spans="1:11" ht="15.75" x14ac:dyDescent="0.25">
      <c r="A671" s="2"/>
      <c r="B671" s="48" t="s">
        <v>37</v>
      </c>
      <c r="C671" s="20"/>
      <c r="D671" s="6">
        <v>0.5</v>
      </c>
      <c r="E671" s="5">
        <v>0.5</v>
      </c>
      <c r="F671" s="6"/>
      <c r="G671" s="5"/>
      <c r="H671" s="6"/>
      <c r="I671" s="5"/>
      <c r="J671" s="6"/>
      <c r="K671" s="361"/>
    </row>
    <row r="672" spans="1:11" ht="15.75" x14ac:dyDescent="0.25">
      <c r="A672" s="2"/>
      <c r="B672" s="9" t="s">
        <v>38</v>
      </c>
      <c r="C672" s="20"/>
      <c r="D672" s="6">
        <v>3</v>
      </c>
      <c r="E672" s="5">
        <v>3</v>
      </c>
      <c r="F672" s="6"/>
      <c r="G672" s="5"/>
      <c r="H672" s="6"/>
      <c r="I672" s="5"/>
      <c r="J672" s="6"/>
      <c r="K672" s="361"/>
    </row>
    <row r="673" spans="1:11" ht="24" x14ac:dyDescent="0.25">
      <c r="A673" s="2" t="s">
        <v>109</v>
      </c>
      <c r="B673" s="9"/>
      <c r="C673" s="20" t="s">
        <v>40</v>
      </c>
      <c r="D673" s="92"/>
      <c r="E673" s="46"/>
      <c r="F673" s="6">
        <v>3.6672661870503602</v>
      </c>
      <c r="G673" s="5">
        <v>3.1870503597122304</v>
      </c>
      <c r="H673" s="6">
        <v>5.9868026394721046</v>
      </c>
      <c r="I673" s="5">
        <v>58.82729928834376</v>
      </c>
      <c r="J673" s="6">
        <v>1.43</v>
      </c>
      <c r="K673" s="361" t="s">
        <v>212</v>
      </c>
    </row>
    <row r="674" spans="1:11" ht="15.75" x14ac:dyDescent="0.25">
      <c r="A674" s="2"/>
      <c r="B674" s="9" t="s">
        <v>111</v>
      </c>
      <c r="C674" s="20"/>
      <c r="D674" s="6">
        <v>2</v>
      </c>
      <c r="E674" s="5">
        <v>2</v>
      </c>
      <c r="F674" s="6"/>
      <c r="G674" s="5"/>
      <c r="H674" s="6"/>
      <c r="I674" s="5"/>
      <c r="J674" s="6"/>
      <c r="K674" s="361"/>
    </row>
    <row r="675" spans="1:11" ht="15.75" x14ac:dyDescent="0.25">
      <c r="A675" s="2"/>
      <c r="B675" s="9" t="s">
        <v>36</v>
      </c>
      <c r="C675" s="20"/>
      <c r="D675" s="6">
        <v>6</v>
      </c>
      <c r="E675" s="5">
        <v>6</v>
      </c>
      <c r="F675" s="6"/>
      <c r="G675" s="5"/>
      <c r="H675" s="6"/>
      <c r="I675" s="5"/>
      <c r="J675" s="6"/>
      <c r="K675" s="361"/>
    </row>
    <row r="676" spans="1:11" ht="15.75" x14ac:dyDescent="0.25">
      <c r="A676" s="7"/>
      <c r="B676" s="9" t="s">
        <v>34</v>
      </c>
      <c r="C676" s="20"/>
      <c r="D676" s="6">
        <v>110</v>
      </c>
      <c r="E676" s="5">
        <v>110</v>
      </c>
      <c r="F676" s="6"/>
      <c r="G676" s="5"/>
      <c r="H676" s="6"/>
      <c r="I676" s="5"/>
      <c r="J676" s="6"/>
      <c r="K676" s="361"/>
    </row>
    <row r="677" spans="1:11" ht="15.75" x14ac:dyDescent="0.25">
      <c r="A677" s="7"/>
      <c r="B677" s="9" t="s">
        <v>35</v>
      </c>
      <c r="C677" s="20"/>
      <c r="D677" s="6">
        <v>80</v>
      </c>
      <c r="E677" s="5">
        <v>80</v>
      </c>
      <c r="F677" s="6"/>
      <c r="G677" s="5"/>
      <c r="H677" s="6"/>
      <c r="I677" s="5"/>
      <c r="J677" s="6"/>
      <c r="K677" s="361"/>
    </row>
    <row r="678" spans="1:11" s="415" customFormat="1" ht="15.75" x14ac:dyDescent="0.25">
      <c r="A678" s="64" t="s">
        <v>43</v>
      </c>
      <c r="B678" s="3"/>
      <c r="C678" s="66" t="s">
        <v>44</v>
      </c>
      <c r="D678" s="440"/>
      <c r="E678" s="420"/>
      <c r="F678" s="69">
        <v>2.29</v>
      </c>
      <c r="G678" s="68">
        <v>4.5</v>
      </c>
      <c r="H678" s="67">
        <v>15.489999999999997</v>
      </c>
      <c r="I678" s="69">
        <v>111.59999999999998</v>
      </c>
      <c r="J678" s="69"/>
      <c r="K678" s="366" t="s">
        <v>45</v>
      </c>
    </row>
    <row r="679" spans="1:11" s="415" customFormat="1" ht="15.75" x14ac:dyDescent="0.25">
      <c r="A679" s="64"/>
      <c r="B679" s="3" t="s">
        <v>46</v>
      </c>
      <c r="C679" s="66"/>
      <c r="D679" s="69">
        <v>30</v>
      </c>
      <c r="E679" s="68">
        <v>30</v>
      </c>
      <c r="F679" s="69"/>
      <c r="G679" s="68"/>
      <c r="H679" s="68"/>
      <c r="I679" s="69"/>
      <c r="J679" s="69"/>
      <c r="K679" s="366"/>
    </row>
    <row r="680" spans="1:11" s="415" customFormat="1" ht="15.75" x14ac:dyDescent="0.25">
      <c r="A680" s="64"/>
      <c r="B680" s="3" t="s">
        <v>38</v>
      </c>
      <c r="C680" s="66"/>
      <c r="D680" s="69">
        <v>5</v>
      </c>
      <c r="E680" s="68">
        <v>5</v>
      </c>
      <c r="F680" s="69" t="s">
        <v>9</v>
      </c>
      <c r="G680" s="68"/>
      <c r="H680" s="68"/>
      <c r="I680" s="69"/>
      <c r="J680" s="69"/>
      <c r="K680" s="366"/>
    </row>
    <row r="681" spans="1:11" s="415" customFormat="1" ht="15.75" x14ac:dyDescent="0.25">
      <c r="A681" s="429" t="s">
        <v>47</v>
      </c>
      <c r="B681" s="441"/>
      <c r="C681" s="431">
        <v>404</v>
      </c>
      <c r="D681" s="432"/>
      <c r="E681" s="433"/>
      <c r="F681" s="442">
        <f>F667+F673+F678</f>
        <v>11.408266187050362</v>
      </c>
      <c r="G681" s="434">
        <f t="shared" ref="G681:J681" si="26">G667+G673+G678</f>
        <v>12.979050359712231</v>
      </c>
      <c r="H681" s="442">
        <f t="shared" si="26"/>
        <v>50.534802639472105</v>
      </c>
      <c r="I681" s="434">
        <f t="shared" si="26"/>
        <v>356.72729928834377</v>
      </c>
      <c r="J681" s="442">
        <f t="shared" si="26"/>
        <v>2.48</v>
      </c>
      <c r="K681" s="443"/>
    </row>
    <row r="682" spans="1:11" ht="15.75" x14ac:dyDescent="0.25">
      <c r="A682" s="2"/>
      <c r="B682" s="81" t="s">
        <v>48</v>
      </c>
      <c r="C682" s="20"/>
      <c r="D682" s="6"/>
      <c r="E682" s="21"/>
      <c r="F682" s="6"/>
      <c r="G682" s="5"/>
      <c r="H682" s="6"/>
      <c r="I682" s="21"/>
      <c r="J682" s="6"/>
      <c r="K682" s="361"/>
    </row>
    <row r="683" spans="1:11" ht="49.5" customHeight="1" thickBot="1" x14ac:dyDescent="0.3">
      <c r="A683" s="82" t="s">
        <v>192</v>
      </c>
      <c r="B683" s="53"/>
      <c r="C683" s="20">
        <v>180</v>
      </c>
      <c r="D683" s="6">
        <v>180</v>
      </c>
      <c r="E683" s="5">
        <v>180</v>
      </c>
      <c r="F683" s="4">
        <v>0.9</v>
      </c>
      <c r="G683" s="5"/>
      <c r="H683" s="6">
        <v>18.18</v>
      </c>
      <c r="I683" s="5">
        <v>76</v>
      </c>
      <c r="J683" s="6">
        <v>3.6</v>
      </c>
      <c r="K683" s="361" t="s">
        <v>116</v>
      </c>
    </row>
    <row r="684" spans="1:11" ht="16.5" thickBot="1" x14ac:dyDescent="0.3">
      <c r="A684" s="49" t="s">
        <v>47</v>
      </c>
      <c r="B684" s="96"/>
      <c r="C684" s="51">
        <v>180</v>
      </c>
      <c r="D684" s="26"/>
      <c r="E684" s="54"/>
      <c r="F684" s="10">
        <f>F683</f>
        <v>0.9</v>
      </c>
      <c r="G684" s="10">
        <f>G683</f>
        <v>0</v>
      </c>
      <c r="H684" s="10">
        <f>H683</f>
        <v>18.18</v>
      </c>
      <c r="I684" s="10">
        <f>I683</f>
        <v>76</v>
      </c>
      <c r="J684" s="10">
        <f>J683</f>
        <v>3.6</v>
      </c>
      <c r="K684" s="364"/>
    </row>
    <row r="685" spans="1:11" ht="16.5" thickBot="1" x14ac:dyDescent="0.3">
      <c r="A685" s="30"/>
      <c r="B685" s="52" t="s">
        <v>51</v>
      </c>
      <c r="C685" s="24"/>
      <c r="D685" s="89"/>
      <c r="E685" s="97"/>
      <c r="F685" s="89"/>
      <c r="G685" s="21"/>
      <c r="H685" s="89"/>
      <c r="I685" s="33"/>
      <c r="J685" s="45"/>
      <c r="K685" s="361"/>
    </row>
    <row r="686" spans="1:11" s="403" customFormat="1" ht="30" customHeight="1" x14ac:dyDescent="0.25">
      <c r="A686" s="3" t="s">
        <v>593</v>
      </c>
      <c r="B686" s="399"/>
      <c r="C686" s="400">
        <v>60</v>
      </c>
      <c r="D686" s="401"/>
      <c r="E686" s="400"/>
      <c r="F686" s="401">
        <v>0.65</v>
      </c>
      <c r="G686" s="400">
        <v>0.11</v>
      </c>
      <c r="H686" s="401">
        <v>5.18</v>
      </c>
      <c r="I686" s="400">
        <v>24.24</v>
      </c>
      <c r="J686" s="401"/>
      <c r="K686" s="402" t="s">
        <v>401</v>
      </c>
    </row>
    <row r="687" spans="1:11" s="403" customFormat="1" ht="19.5" customHeight="1" x14ac:dyDescent="0.25">
      <c r="A687" s="399"/>
      <c r="B687" s="399" t="s">
        <v>65</v>
      </c>
      <c r="C687" s="400"/>
      <c r="D687" s="404">
        <v>57.25</v>
      </c>
      <c r="E687" s="405">
        <v>45.8</v>
      </c>
      <c r="F687" s="401"/>
      <c r="G687" s="400"/>
      <c r="H687" s="401"/>
      <c r="I687" s="400"/>
      <c r="J687" s="401"/>
      <c r="K687" s="400"/>
    </row>
    <row r="688" spans="1:11" s="403" customFormat="1" ht="19.5" customHeight="1" x14ac:dyDescent="0.25">
      <c r="A688" s="399"/>
      <c r="B688" s="399" t="s">
        <v>400</v>
      </c>
      <c r="C688" s="400"/>
      <c r="D688" s="404">
        <v>17.100000000000001</v>
      </c>
      <c r="E688" s="405">
        <v>15</v>
      </c>
      <c r="F688" s="401"/>
      <c r="G688" s="400"/>
      <c r="H688" s="401"/>
      <c r="I688" s="400"/>
      <c r="J688" s="401"/>
      <c r="K688" s="400"/>
    </row>
    <row r="689" spans="1:11" s="403" customFormat="1" ht="19.5" customHeight="1" x14ac:dyDescent="0.25">
      <c r="A689" s="399"/>
      <c r="B689" s="399" t="s">
        <v>243</v>
      </c>
      <c r="C689" s="400"/>
      <c r="D689" s="404">
        <v>3</v>
      </c>
      <c r="E689" s="405">
        <v>3</v>
      </c>
      <c r="F689" s="401"/>
      <c r="G689" s="400"/>
      <c r="H689" s="401"/>
      <c r="I689" s="400"/>
      <c r="J689" s="401"/>
      <c r="K689" s="400"/>
    </row>
    <row r="690" spans="1:11" ht="31.5" x14ac:dyDescent="0.25">
      <c r="A690" s="2" t="s">
        <v>418</v>
      </c>
      <c r="B690" s="9"/>
      <c r="C690" s="20" t="s">
        <v>408</v>
      </c>
      <c r="D690" s="6"/>
      <c r="E690" s="5"/>
      <c r="F690" s="6">
        <v>1.4527999999999999</v>
      </c>
      <c r="G690" s="5">
        <v>4.6139999999999999</v>
      </c>
      <c r="H690" s="6">
        <v>5.9417999999999997</v>
      </c>
      <c r="I690" s="4">
        <v>75.960000000000008</v>
      </c>
      <c r="J690" s="5">
        <v>11.39</v>
      </c>
      <c r="K690" s="361" t="s">
        <v>265</v>
      </c>
    </row>
    <row r="691" spans="1:11" ht="15.75" x14ac:dyDescent="0.25">
      <c r="A691" s="2"/>
      <c r="B691" s="9" t="s">
        <v>125</v>
      </c>
      <c r="C691" s="20"/>
      <c r="D691" s="6">
        <v>50</v>
      </c>
      <c r="E691" s="5">
        <v>40</v>
      </c>
      <c r="F691" s="6"/>
      <c r="G691" s="5"/>
      <c r="H691" s="6"/>
      <c r="I691" s="4"/>
      <c r="J691" s="5"/>
      <c r="K691" s="361"/>
    </row>
    <row r="692" spans="1:11" ht="15.75" x14ac:dyDescent="0.25">
      <c r="A692" s="2"/>
      <c r="B692" s="9" t="s">
        <v>64</v>
      </c>
      <c r="C692" s="20"/>
      <c r="D692" s="6">
        <v>31.92</v>
      </c>
      <c r="E692" s="5">
        <v>24</v>
      </c>
      <c r="F692" s="6"/>
      <c r="G692" s="5"/>
      <c r="H692" s="6"/>
      <c r="I692" s="4"/>
      <c r="J692" s="5"/>
      <c r="K692" s="361"/>
    </row>
    <row r="693" spans="1:11" ht="15.75" x14ac:dyDescent="0.25">
      <c r="A693" s="9"/>
      <c r="B693" s="9" t="s">
        <v>65</v>
      </c>
      <c r="C693" s="20"/>
      <c r="D693" s="6">
        <v>12.5</v>
      </c>
      <c r="E693" s="5">
        <v>10</v>
      </c>
      <c r="F693" s="6"/>
      <c r="G693" s="5"/>
      <c r="H693" s="6"/>
      <c r="I693" s="4"/>
      <c r="J693" s="46"/>
      <c r="K693" s="361"/>
    </row>
    <row r="694" spans="1:11" ht="15.75" x14ac:dyDescent="0.25">
      <c r="A694" s="2"/>
      <c r="B694" s="9" t="s">
        <v>59</v>
      </c>
      <c r="C694" s="20"/>
      <c r="D694" s="6">
        <v>9.52</v>
      </c>
      <c r="E694" s="5">
        <v>8</v>
      </c>
      <c r="F694" s="6"/>
      <c r="G694" s="5"/>
      <c r="H694" s="6"/>
      <c r="I694" s="4"/>
      <c r="J694" s="46"/>
      <c r="K694" s="361"/>
    </row>
    <row r="695" spans="1:11" ht="15.75" x14ac:dyDescent="0.25">
      <c r="A695" s="2"/>
      <c r="B695" s="9" t="s">
        <v>67</v>
      </c>
      <c r="C695" s="20"/>
      <c r="D695" s="6">
        <v>4</v>
      </c>
      <c r="E695" s="5">
        <v>4</v>
      </c>
      <c r="F695" s="6"/>
      <c r="G695" s="5"/>
      <c r="H695" s="6"/>
      <c r="I695" s="4"/>
      <c r="J695" s="46"/>
      <c r="K695" s="361"/>
    </row>
    <row r="696" spans="1:11" ht="15.75" x14ac:dyDescent="0.25">
      <c r="A696" s="2"/>
      <c r="B696" s="9" t="s">
        <v>37</v>
      </c>
      <c r="C696" s="20"/>
      <c r="D696" s="6">
        <v>0.7</v>
      </c>
      <c r="E696" s="5">
        <v>0.7</v>
      </c>
      <c r="F696" s="6"/>
      <c r="G696" s="5"/>
      <c r="H696" s="6"/>
      <c r="I696" s="4"/>
      <c r="J696" s="46"/>
      <c r="K696" s="361"/>
    </row>
    <row r="697" spans="1:11" ht="15.75" x14ac:dyDescent="0.25">
      <c r="A697" s="2"/>
      <c r="B697" s="48" t="s">
        <v>594</v>
      </c>
      <c r="C697" s="20"/>
      <c r="D697" s="6">
        <v>140</v>
      </c>
      <c r="E697" s="5">
        <v>140</v>
      </c>
      <c r="F697" s="6"/>
      <c r="G697" s="5"/>
      <c r="H697" s="6"/>
      <c r="I697" s="4"/>
      <c r="J697" s="46"/>
      <c r="K697" s="361"/>
    </row>
    <row r="698" spans="1:11" ht="15.75" x14ac:dyDescent="0.25">
      <c r="A698" s="2"/>
      <c r="B698" s="9" t="s">
        <v>130</v>
      </c>
      <c r="C698" s="20"/>
      <c r="D698" s="6">
        <v>7</v>
      </c>
      <c r="E698" s="5">
        <v>7</v>
      </c>
      <c r="F698" s="6"/>
      <c r="G698" s="5"/>
      <c r="H698" s="6"/>
      <c r="I698" s="4"/>
      <c r="J698" s="46"/>
      <c r="K698" s="361"/>
    </row>
    <row r="699" spans="1:11" ht="24" x14ac:dyDescent="0.25">
      <c r="A699" s="2" t="s">
        <v>266</v>
      </c>
      <c r="B699" s="9"/>
      <c r="C699" s="20">
        <v>70</v>
      </c>
      <c r="D699" s="6"/>
      <c r="E699" s="5"/>
      <c r="F699" s="6">
        <v>10.654000000000002</v>
      </c>
      <c r="G699" s="5">
        <v>15.498000000000003</v>
      </c>
      <c r="H699" s="6">
        <v>10.724000000000002</v>
      </c>
      <c r="I699" s="5">
        <v>225.40000000000003</v>
      </c>
      <c r="J699" s="6">
        <v>0.73</v>
      </c>
      <c r="K699" s="361" t="s">
        <v>267</v>
      </c>
    </row>
    <row r="700" spans="1:11" ht="15.75" x14ac:dyDescent="0.25">
      <c r="A700" s="2"/>
      <c r="B700" s="48" t="s">
        <v>132</v>
      </c>
      <c r="C700" s="20"/>
      <c r="D700" s="25">
        <v>83.25</v>
      </c>
      <c r="E700" s="20">
        <v>55.13</v>
      </c>
      <c r="F700" s="6"/>
      <c r="G700" s="5"/>
      <c r="H700" s="6"/>
      <c r="I700" s="5"/>
      <c r="J700" s="6"/>
      <c r="K700" s="361"/>
    </row>
    <row r="701" spans="1:11" ht="15.75" x14ac:dyDescent="0.25">
      <c r="A701" s="2"/>
      <c r="B701" s="48" t="s">
        <v>129</v>
      </c>
      <c r="C701" s="20"/>
      <c r="D701" s="25">
        <v>57.9</v>
      </c>
      <c r="E701" s="20">
        <v>55.13</v>
      </c>
      <c r="F701" s="6"/>
      <c r="G701" s="5"/>
      <c r="H701" s="6"/>
      <c r="I701" s="5"/>
      <c r="J701" s="6"/>
      <c r="K701" s="361"/>
    </row>
    <row r="702" spans="1:11" ht="15.75" x14ac:dyDescent="0.25">
      <c r="A702" s="2"/>
      <c r="B702" s="9" t="s">
        <v>52</v>
      </c>
      <c r="C702" s="20"/>
      <c r="D702" s="25">
        <v>16.399999999999999</v>
      </c>
      <c r="E702" s="20">
        <v>13.12</v>
      </c>
      <c r="F702" s="6"/>
      <c r="G702" s="5"/>
      <c r="H702" s="6"/>
      <c r="I702" s="5"/>
      <c r="J702" s="6"/>
      <c r="K702" s="361"/>
    </row>
    <row r="703" spans="1:11" ht="15.75" x14ac:dyDescent="0.25">
      <c r="A703" s="2"/>
      <c r="B703" s="9" t="s">
        <v>59</v>
      </c>
      <c r="C703" s="20"/>
      <c r="D703" s="25">
        <v>18</v>
      </c>
      <c r="E703" s="20">
        <v>15</v>
      </c>
      <c r="F703" s="92"/>
      <c r="G703" s="46"/>
      <c r="H703" s="92"/>
      <c r="I703" s="46"/>
      <c r="J703" s="92"/>
      <c r="K703" s="361"/>
    </row>
    <row r="704" spans="1:11" ht="15.75" x14ac:dyDescent="0.25">
      <c r="A704" s="2"/>
      <c r="B704" s="9" t="s">
        <v>37</v>
      </c>
      <c r="C704" s="20"/>
      <c r="D704" s="25">
        <v>0.56999999999999995</v>
      </c>
      <c r="E704" s="20">
        <v>0.56999999999999995</v>
      </c>
      <c r="F704" s="92"/>
      <c r="G704" s="5"/>
      <c r="H704" s="6"/>
      <c r="I704" s="5"/>
      <c r="J704" s="6"/>
      <c r="K704" s="361"/>
    </row>
    <row r="705" spans="1:11" ht="15.75" x14ac:dyDescent="0.25">
      <c r="A705" s="2"/>
      <c r="B705" s="9" t="s">
        <v>208</v>
      </c>
      <c r="C705" s="20"/>
      <c r="D705" s="25">
        <v>0.84</v>
      </c>
      <c r="E705" s="20">
        <v>0.7</v>
      </c>
      <c r="F705" s="92"/>
      <c r="G705" s="5"/>
      <c r="H705" s="6"/>
      <c r="I705" s="5"/>
      <c r="J705" s="6"/>
      <c r="K705" s="361"/>
    </row>
    <row r="706" spans="1:11" ht="15.75" x14ac:dyDescent="0.25">
      <c r="A706" s="9"/>
      <c r="B706" s="48" t="s">
        <v>133</v>
      </c>
      <c r="C706" s="20"/>
      <c r="D706" s="25">
        <v>5.25</v>
      </c>
      <c r="E706" s="20">
        <v>5.25</v>
      </c>
      <c r="F706" s="92"/>
      <c r="G706" s="5"/>
      <c r="H706" s="6"/>
      <c r="I706" s="5"/>
      <c r="J706" s="6"/>
      <c r="K706" s="361"/>
    </row>
    <row r="707" spans="1:11" ht="15.75" x14ac:dyDescent="0.25">
      <c r="A707" s="9"/>
      <c r="B707" s="9" t="s">
        <v>73</v>
      </c>
      <c r="C707" s="20"/>
      <c r="D707" s="25">
        <v>2.6</v>
      </c>
      <c r="E707" s="20">
        <v>2.6</v>
      </c>
      <c r="F707" s="92"/>
      <c r="G707" s="5"/>
      <c r="H707" s="6"/>
      <c r="I707" s="5"/>
      <c r="J707" s="6"/>
      <c r="K707" s="361"/>
    </row>
    <row r="708" spans="1:11" s="403" customFormat="1" ht="50.25" customHeight="1" x14ac:dyDescent="0.25">
      <c r="A708" s="256" t="s">
        <v>576</v>
      </c>
      <c r="B708" s="439"/>
      <c r="C708" s="462" t="s">
        <v>74</v>
      </c>
      <c r="D708" s="416"/>
      <c r="E708" s="417"/>
      <c r="F708" s="416">
        <v>3.69</v>
      </c>
      <c r="G708" s="417">
        <v>2.29</v>
      </c>
      <c r="H708" s="416">
        <v>25.58</v>
      </c>
      <c r="I708" s="513">
        <v>137.68</v>
      </c>
      <c r="J708" s="417"/>
      <c r="K708" s="180" t="s">
        <v>578</v>
      </c>
    </row>
    <row r="709" spans="1:11" customFormat="1" ht="19.5" customHeight="1" x14ac:dyDescent="0.25">
      <c r="A709" s="233"/>
      <c r="B709" s="221" t="s">
        <v>577</v>
      </c>
      <c r="C709" s="296"/>
      <c r="D709" s="214">
        <v>43</v>
      </c>
      <c r="E709" s="279">
        <v>43</v>
      </c>
      <c r="F709" s="214"/>
      <c r="G709" s="279"/>
      <c r="H709" s="214"/>
      <c r="I709" s="302"/>
      <c r="J709" s="279"/>
      <c r="K709" s="181"/>
    </row>
    <row r="710" spans="1:11" customFormat="1" ht="19.5" customHeight="1" x14ac:dyDescent="0.25">
      <c r="A710" s="233"/>
      <c r="B710" s="221" t="s">
        <v>37</v>
      </c>
      <c r="C710" s="296"/>
      <c r="D710" s="214">
        <v>0.33</v>
      </c>
      <c r="E710" s="279">
        <v>0.33</v>
      </c>
      <c r="F710" s="214"/>
      <c r="G710" s="279"/>
      <c r="H710" s="214"/>
      <c r="I710" s="302"/>
      <c r="J710" s="279"/>
      <c r="K710" s="181"/>
    </row>
    <row r="711" spans="1:11" customFormat="1" ht="19.5" customHeight="1" x14ac:dyDescent="0.25">
      <c r="A711" s="216"/>
      <c r="B711" s="221" t="s">
        <v>181</v>
      </c>
      <c r="C711" s="296"/>
      <c r="D711" s="214">
        <v>82</v>
      </c>
      <c r="E711" s="279">
        <v>82</v>
      </c>
      <c r="F711" s="214"/>
      <c r="G711" s="279"/>
      <c r="H711" s="214"/>
      <c r="I711" s="302"/>
      <c r="J711" s="279"/>
      <c r="K711" s="181"/>
    </row>
    <row r="712" spans="1:11" customFormat="1" ht="19.5" customHeight="1" x14ac:dyDescent="0.25">
      <c r="A712" s="233"/>
      <c r="B712" s="221" t="s">
        <v>59</v>
      </c>
      <c r="C712" s="296"/>
      <c r="D712" s="214">
        <v>2.4</v>
      </c>
      <c r="E712" s="279">
        <v>2</v>
      </c>
      <c r="F712" s="214"/>
      <c r="G712" s="279"/>
      <c r="H712" s="214"/>
      <c r="I712" s="302"/>
      <c r="J712" s="279"/>
      <c r="K712" s="181"/>
    </row>
    <row r="713" spans="1:11" customFormat="1" ht="19.5" customHeight="1" x14ac:dyDescent="0.25">
      <c r="A713" s="233"/>
      <c r="B713" s="221" t="s">
        <v>52</v>
      </c>
      <c r="C713" s="296"/>
      <c r="D713" s="279">
        <v>22</v>
      </c>
      <c r="E713" s="279">
        <v>17</v>
      </c>
      <c r="F713" s="214"/>
      <c r="G713" s="279"/>
      <c r="H713" s="214"/>
      <c r="I713" s="302"/>
      <c r="J713" s="214"/>
      <c r="K713" s="181"/>
    </row>
    <row r="714" spans="1:11" customFormat="1" ht="19.5" customHeight="1" x14ac:dyDescent="0.25">
      <c r="A714" s="233"/>
      <c r="B714" s="221" t="s">
        <v>148</v>
      </c>
      <c r="C714" s="299"/>
      <c r="D714" s="279">
        <v>3</v>
      </c>
      <c r="E714" s="279">
        <v>3</v>
      </c>
      <c r="F714" s="214"/>
      <c r="G714" s="279"/>
      <c r="H714" s="214"/>
      <c r="I714" s="302"/>
      <c r="J714" s="214"/>
      <c r="K714" s="181"/>
    </row>
    <row r="715" spans="1:11" ht="15.75" x14ac:dyDescent="0.25">
      <c r="A715" s="9" t="s">
        <v>349</v>
      </c>
      <c r="B715" s="9"/>
      <c r="C715" s="20">
        <v>180</v>
      </c>
      <c r="D715" s="6"/>
      <c r="E715" s="4"/>
      <c r="F715" s="4">
        <v>0.4</v>
      </c>
      <c r="G715" s="18">
        <v>1.7999999999999999E-2</v>
      </c>
      <c r="H715" s="6">
        <v>16.600000000000001</v>
      </c>
      <c r="I715" s="5">
        <v>68.2</v>
      </c>
      <c r="J715" s="6">
        <v>2.44</v>
      </c>
      <c r="K715" s="361" t="s">
        <v>372</v>
      </c>
    </row>
    <row r="716" spans="1:11" ht="15.75" x14ac:dyDescent="0.25">
      <c r="A716" s="9"/>
      <c r="B716" s="9" t="s">
        <v>350</v>
      </c>
      <c r="C716" s="20"/>
      <c r="D716" s="6">
        <v>18.399999999999999</v>
      </c>
      <c r="E716" s="4">
        <v>18</v>
      </c>
      <c r="F716" s="4"/>
      <c r="G716" s="18"/>
      <c r="H716" s="6"/>
      <c r="I716" s="5"/>
      <c r="J716" s="6"/>
      <c r="K716" s="361"/>
    </row>
    <row r="717" spans="1:11" ht="31.5" x14ac:dyDescent="0.25">
      <c r="A717" s="9"/>
      <c r="B717" s="216" t="s">
        <v>205</v>
      </c>
      <c r="C717" s="235"/>
      <c r="D717" s="295"/>
      <c r="E717" s="307">
        <v>28.8</v>
      </c>
      <c r="F717" s="4"/>
      <c r="G717" s="18"/>
      <c r="H717" s="6"/>
      <c r="I717" s="5"/>
      <c r="J717" s="6"/>
      <c r="K717" s="361"/>
    </row>
    <row r="718" spans="1:11" ht="15.75" x14ac:dyDescent="0.25">
      <c r="A718" s="9"/>
      <c r="B718" s="9" t="s">
        <v>36</v>
      </c>
      <c r="C718" s="20"/>
      <c r="D718" s="6">
        <v>6</v>
      </c>
      <c r="E718" s="4">
        <v>6</v>
      </c>
      <c r="F718" s="4"/>
      <c r="G718" s="18"/>
      <c r="H718" s="6"/>
      <c r="I718" s="5"/>
      <c r="J718" s="6"/>
      <c r="K718" s="361"/>
    </row>
    <row r="719" spans="1:11" ht="15.75" x14ac:dyDescent="0.25">
      <c r="A719" s="72"/>
      <c r="B719" s="9" t="s">
        <v>78</v>
      </c>
      <c r="C719" s="20"/>
      <c r="D719" s="6">
        <v>183</v>
      </c>
      <c r="E719" s="4">
        <v>183</v>
      </c>
      <c r="F719" s="4"/>
      <c r="G719" s="5"/>
      <c r="H719" s="6"/>
      <c r="I719" s="73"/>
      <c r="J719" s="25"/>
      <c r="K719" s="361"/>
    </row>
    <row r="720" spans="1:11" ht="24" x14ac:dyDescent="0.25">
      <c r="A720" s="2" t="s">
        <v>70</v>
      </c>
      <c r="B720" s="9"/>
      <c r="C720" s="20">
        <v>25</v>
      </c>
      <c r="D720" s="6">
        <v>25</v>
      </c>
      <c r="E720" s="5">
        <v>25</v>
      </c>
      <c r="F720" s="6">
        <v>1.9</v>
      </c>
      <c r="G720" s="5">
        <v>0.2</v>
      </c>
      <c r="H720" s="6">
        <v>12.3</v>
      </c>
      <c r="I720" s="5">
        <v>58.75</v>
      </c>
      <c r="J720" s="6">
        <v>0</v>
      </c>
      <c r="K720" s="368" t="s">
        <v>79</v>
      </c>
    </row>
    <row r="721" spans="1:11" ht="24" x14ac:dyDescent="0.25">
      <c r="A721" s="39" t="s">
        <v>80</v>
      </c>
      <c r="B721" s="40"/>
      <c r="C721" s="86">
        <v>45</v>
      </c>
      <c r="D721" s="37">
        <v>45</v>
      </c>
      <c r="E721" s="75">
        <v>45</v>
      </c>
      <c r="F721" s="6">
        <v>2.97</v>
      </c>
      <c r="G721" s="5">
        <v>0.54</v>
      </c>
      <c r="H721" s="6">
        <v>17.820000000000004</v>
      </c>
      <c r="I721" s="4">
        <v>89.100000000000009</v>
      </c>
      <c r="J721" s="5"/>
      <c r="K721" s="368" t="s">
        <v>81</v>
      </c>
    </row>
    <row r="722" spans="1:11" ht="15.75" x14ac:dyDescent="0.25">
      <c r="A722" s="49" t="s">
        <v>47</v>
      </c>
      <c r="B722" s="50"/>
      <c r="C722" s="51">
        <f>C721+C720+C715+133+C699+187+C686</f>
        <v>700</v>
      </c>
      <c r="D722" s="22"/>
      <c r="E722" s="26"/>
      <c r="F722" s="79">
        <f>F721+F720+F715+F708+F699+F690+F686</f>
        <v>21.716800000000003</v>
      </c>
      <c r="G722" s="79">
        <f t="shared" ref="G722:J722" si="27">G721+G720+G715+G708+G699+G690+G686</f>
        <v>23.270000000000003</v>
      </c>
      <c r="H722" s="79">
        <f t="shared" si="27"/>
        <v>94.145800000000008</v>
      </c>
      <c r="I722" s="79">
        <f t="shared" si="27"/>
        <v>679.33000000000015</v>
      </c>
      <c r="J722" s="79">
        <f t="shared" si="27"/>
        <v>14.56</v>
      </c>
      <c r="K722" s="387"/>
    </row>
    <row r="723" spans="1:11" ht="31.5" x14ac:dyDescent="0.25">
      <c r="A723" s="2"/>
      <c r="B723" s="56" t="s">
        <v>595</v>
      </c>
      <c r="C723" s="20"/>
      <c r="D723" s="6"/>
      <c r="E723" s="5"/>
      <c r="F723" s="6"/>
      <c r="G723" s="5"/>
      <c r="H723" s="6"/>
      <c r="I723" s="5"/>
      <c r="J723" s="6"/>
      <c r="K723" s="361"/>
    </row>
    <row r="724" spans="1:11" ht="15.75" x14ac:dyDescent="0.25">
      <c r="A724" s="2" t="s">
        <v>171</v>
      </c>
      <c r="B724" s="9"/>
      <c r="C724" s="20">
        <v>180</v>
      </c>
      <c r="D724" s="6"/>
      <c r="E724" s="5"/>
      <c r="F724" s="19">
        <v>5.22</v>
      </c>
      <c r="G724" s="18">
        <v>4.5</v>
      </c>
      <c r="H724" s="19">
        <v>8.64</v>
      </c>
      <c r="I724" s="18">
        <v>96.3</v>
      </c>
      <c r="J724" s="19">
        <v>2.34</v>
      </c>
      <c r="K724" s="361" t="s">
        <v>172</v>
      </c>
    </row>
    <row r="725" spans="1:11" ht="15.75" x14ac:dyDescent="0.25">
      <c r="A725" s="2" t="s">
        <v>173</v>
      </c>
      <c r="B725" s="2" t="s">
        <v>94</v>
      </c>
      <c r="C725" s="20"/>
      <c r="D725" s="6">
        <v>189</v>
      </c>
      <c r="E725" s="5">
        <v>180</v>
      </c>
      <c r="F725" s="6"/>
      <c r="G725" s="5"/>
      <c r="H725" s="6"/>
      <c r="I725" s="5"/>
      <c r="J725" s="6"/>
      <c r="K725" s="361"/>
    </row>
    <row r="726" spans="1:11" ht="15.75" x14ac:dyDescent="0.25">
      <c r="A726" s="2" t="s">
        <v>240</v>
      </c>
      <c r="B726" s="9"/>
      <c r="C726" s="20">
        <v>50</v>
      </c>
      <c r="D726" s="6"/>
      <c r="E726" s="5"/>
      <c r="F726" s="6">
        <v>5.9</v>
      </c>
      <c r="G726" s="5">
        <v>6.2</v>
      </c>
      <c r="H726" s="6">
        <v>24.458333333333325</v>
      </c>
      <c r="I726" s="5">
        <v>170.67</v>
      </c>
      <c r="J726" s="6">
        <v>0.15</v>
      </c>
      <c r="K726" s="361" t="s">
        <v>241</v>
      </c>
    </row>
    <row r="727" spans="1:11" ht="15.75" x14ac:dyDescent="0.25">
      <c r="A727" s="2"/>
      <c r="B727" s="9" t="s">
        <v>133</v>
      </c>
      <c r="C727" s="20"/>
      <c r="D727" s="6">
        <v>30</v>
      </c>
      <c r="E727" s="5">
        <v>30</v>
      </c>
      <c r="F727" s="6"/>
      <c r="G727" s="5"/>
      <c r="H727" s="6"/>
      <c r="I727" s="5"/>
      <c r="J727" s="6"/>
      <c r="K727" s="361"/>
    </row>
    <row r="728" spans="1:11" ht="31.5" x14ac:dyDescent="0.25">
      <c r="A728" s="2"/>
      <c r="B728" s="9" t="s">
        <v>242</v>
      </c>
      <c r="C728" s="20"/>
      <c r="D728" s="6">
        <v>1</v>
      </c>
      <c r="E728" s="5">
        <v>1</v>
      </c>
      <c r="F728" s="6"/>
      <c r="G728" s="5"/>
      <c r="H728" s="6"/>
      <c r="I728" s="5"/>
      <c r="J728" s="6"/>
      <c r="K728" s="361"/>
    </row>
    <row r="729" spans="1:11" ht="15.75" x14ac:dyDescent="0.25">
      <c r="A729" s="2"/>
      <c r="B729" s="9" t="s">
        <v>243</v>
      </c>
      <c r="C729" s="20"/>
      <c r="D729" s="6">
        <v>3.9</v>
      </c>
      <c r="E729" s="5">
        <v>3.9</v>
      </c>
      <c r="F729" s="6"/>
      <c r="G729" s="5"/>
      <c r="H729" s="6"/>
      <c r="I729" s="5"/>
      <c r="J729" s="6"/>
      <c r="K729" s="361"/>
    </row>
    <row r="730" spans="1:11" ht="15.75" x14ac:dyDescent="0.25">
      <c r="A730" s="2"/>
      <c r="B730" s="9" t="s">
        <v>148</v>
      </c>
      <c r="C730" s="20"/>
      <c r="D730" s="6">
        <v>1.4</v>
      </c>
      <c r="E730" s="5">
        <v>1.4</v>
      </c>
      <c r="F730" s="6"/>
      <c r="G730" s="5"/>
      <c r="H730" s="6"/>
      <c r="I730" s="5"/>
      <c r="J730" s="6"/>
      <c r="K730" s="361"/>
    </row>
    <row r="731" spans="1:11" ht="15.75" x14ac:dyDescent="0.25">
      <c r="A731" s="2"/>
      <c r="B731" s="9" t="s">
        <v>244</v>
      </c>
      <c r="C731" s="20"/>
      <c r="D731" s="6">
        <v>2.88</v>
      </c>
      <c r="E731" s="5">
        <v>2.4</v>
      </c>
      <c r="F731" s="6"/>
      <c r="G731" s="5"/>
      <c r="H731" s="6"/>
      <c r="I731" s="5"/>
      <c r="J731" s="6"/>
      <c r="K731" s="361"/>
    </row>
    <row r="732" spans="1:11" ht="15.75" x14ac:dyDescent="0.25">
      <c r="A732" s="2"/>
      <c r="B732" s="9" t="s">
        <v>245</v>
      </c>
      <c r="C732" s="20"/>
      <c r="D732" s="6">
        <v>0.25</v>
      </c>
      <c r="E732" s="5">
        <v>0.25</v>
      </c>
      <c r="F732" s="6"/>
      <c r="G732" s="5"/>
      <c r="H732" s="6"/>
      <c r="I732" s="5"/>
      <c r="J732" s="6"/>
      <c r="K732" s="361"/>
    </row>
    <row r="733" spans="1:11" ht="15.75" x14ac:dyDescent="0.25">
      <c r="A733" s="2"/>
      <c r="B733" s="9" t="s">
        <v>34</v>
      </c>
      <c r="C733" s="20"/>
      <c r="D733" s="6">
        <v>13</v>
      </c>
      <c r="E733" s="5">
        <v>13</v>
      </c>
      <c r="F733" s="6"/>
      <c r="G733" s="5"/>
      <c r="H733" s="6"/>
      <c r="I733" s="5"/>
      <c r="J733" s="6"/>
      <c r="K733" s="361"/>
    </row>
    <row r="734" spans="1:11" ht="15.75" x14ac:dyDescent="0.25">
      <c r="A734" s="2"/>
      <c r="B734" s="9" t="s">
        <v>246</v>
      </c>
      <c r="C734" s="20"/>
      <c r="D734" s="6">
        <v>0.35</v>
      </c>
      <c r="E734" s="5">
        <v>0.35</v>
      </c>
      <c r="F734" s="6"/>
      <c r="G734" s="5"/>
      <c r="H734" s="6"/>
      <c r="I734" s="5"/>
      <c r="J734" s="6"/>
      <c r="K734" s="361"/>
    </row>
    <row r="735" spans="1:11" ht="15.75" x14ac:dyDescent="0.25">
      <c r="A735" s="2"/>
      <c r="B735" s="9" t="s">
        <v>35</v>
      </c>
      <c r="C735" s="20"/>
      <c r="D735" s="6">
        <v>11.8</v>
      </c>
      <c r="E735" s="5">
        <v>11.8</v>
      </c>
      <c r="F735" s="6"/>
      <c r="G735" s="5"/>
      <c r="H735" s="6"/>
      <c r="I735" s="5"/>
      <c r="J735" s="6"/>
      <c r="K735" s="361"/>
    </row>
    <row r="736" spans="1:11" ht="15.75" x14ac:dyDescent="0.25">
      <c r="A736" s="2"/>
      <c r="B736" s="9" t="s">
        <v>62</v>
      </c>
      <c r="C736" s="20"/>
      <c r="D736" s="6"/>
      <c r="E736" s="5">
        <v>59</v>
      </c>
      <c r="F736" s="6"/>
      <c r="G736" s="5"/>
      <c r="H736" s="6"/>
      <c r="I736" s="5"/>
      <c r="J736" s="6"/>
      <c r="K736" s="361"/>
    </row>
    <row r="737" spans="1:11" ht="15.75" x14ac:dyDescent="0.25">
      <c r="A737" s="2"/>
      <c r="B737" s="9" t="s">
        <v>247</v>
      </c>
      <c r="C737" s="20"/>
      <c r="D737" s="6">
        <v>1.44</v>
      </c>
      <c r="E737" s="5">
        <v>1.2</v>
      </c>
      <c r="F737" s="6"/>
      <c r="G737" s="5"/>
      <c r="H737" s="6"/>
      <c r="I737" s="5"/>
      <c r="J737" s="6"/>
      <c r="K737" s="361"/>
    </row>
    <row r="738" spans="1:11" ht="31.5" x14ac:dyDescent="0.25">
      <c r="A738" s="2"/>
      <c r="B738" s="9" t="s">
        <v>248</v>
      </c>
      <c r="C738" s="20"/>
      <c r="D738" s="6">
        <v>1</v>
      </c>
      <c r="E738" s="5">
        <v>1</v>
      </c>
      <c r="F738" s="6"/>
      <c r="G738" s="5"/>
      <c r="H738" s="6"/>
      <c r="I738" s="5"/>
      <c r="J738" s="6"/>
      <c r="K738" s="361"/>
    </row>
    <row r="739" spans="1:11" ht="15.75" x14ac:dyDescent="0.25">
      <c r="A739" s="82" t="s">
        <v>272</v>
      </c>
      <c r="B739" s="83"/>
      <c r="C739" s="84" t="s">
        <v>206</v>
      </c>
      <c r="D739" s="16"/>
      <c r="E739" s="113"/>
      <c r="F739" s="18">
        <v>11.62</v>
      </c>
      <c r="G739" s="19">
        <v>15.01</v>
      </c>
      <c r="H739" s="18">
        <v>43.2</v>
      </c>
      <c r="I739" s="19">
        <v>335.23</v>
      </c>
      <c r="J739" s="18">
        <v>0.26</v>
      </c>
      <c r="K739" s="361" t="s">
        <v>207</v>
      </c>
    </row>
    <row r="740" spans="1:11" ht="15.75" x14ac:dyDescent="0.25">
      <c r="A740" s="82"/>
      <c r="B740" s="9" t="s">
        <v>208</v>
      </c>
      <c r="C740" s="84"/>
      <c r="D740" s="16">
        <v>96</v>
      </c>
      <c r="E740" s="113">
        <v>80</v>
      </c>
      <c r="F740" s="18"/>
      <c r="G740" s="19"/>
      <c r="H740" s="18"/>
      <c r="I740" s="19"/>
      <c r="J740" s="18"/>
      <c r="K740" s="361"/>
    </row>
    <row r="741" spans="1:11" ht="15.75" x14ac:dyDescent="0.25">
      <c r="A741" s="82"/>
      <c r="B741" s="83" t="s">
        <v>94</v>
      </c>
      <c r="C741" s="84"/>
      <c r="D741" s="16">
        <v>75</v>
      </c>
      <c r="E741" s="113">
        <v>75</v>
      </c>
      <c r="F741" s="18"/>
      <c r="G741" s="19"/>
      <c r="H741" s="18"/>
      <c r="I741" s="19"/>
      <c r="J741" s="18"/>
      <c r="K741" s="361"/>
    </row>
    <row r="742" spans="1:11" ht="15.75" x14ac:dyDescent="0.25">
      <c r="A742" s="82"/>
      <c r="B742" s="83" t="s">
        <v>273</v>
      </c>
      <c r="C742" s="84"/>
      <c r="D742" s="16"/>
      <c r="E742" s="113">
        <v>155</v>
      </c>
      <c r="F742" s="18"/>
      <c r="G742" s="19"/>
      <c r="H742" s="18"/>
      <c r="I742" s="19"/>
      <c r="J742" s="18"/>
      <c r="K742" s="361"/>
    </row>
    <row r="743" spans="1:11" ht="15.75" x14ac:dyDescent="0.25">
      <c r="A743" s="82"/>
      <c r="B743" s="83" t="s">
        <v>148</v>
      </c>
      <c r="C743" s="84"/>
      <c r="D743" s="16">
        <v>2.5</v>
      </c>
      <c r="E743" s="113">
        <v>2.5</v>
      </c>
      <c r="F743" s="18"/>
      <c r="G743" s="19"/>
      <c r="H743" s="18"/>
      <c r="I743" s="19"/>
      <c r="J743" s="18"/>
      <c r="K743" s="361"/>
    </row>
    <row r="744" spans="1:11" ht="15.75" x14ac:dyDescent="0.25">
      <c r="A744" s="82"/>
      <c r="B744" s="83" t="s">
        <v>37</v>
      </c>
      <c r="C744" s="84"/>
      <c r="D744" s="16">
        <v>0.4</v>
      </c>
      <c r="E744" s="113">
        <v>0.4</v>
      </c>
      <c r="F744" s="18"/>
      <c r="G744" s="19"/>
      <c r="H744" s="18"/>
      <c r="I744" s="19"/>
      <c r="J744" s="18"/>
      <c r="K744" s="361"/>
    </row>
    <row r="745" spans="1:11" ht="15.75" x14ac:dyDescent="0.25">
      <c r="A745" s="82"/>
      <c r="B745" s="83" t="s">
        <v>209</v>
      </c>
      <c r="C745" s="84"/>
      <c r="D745" s="16"/>
      <c r="E745" s="113">
        <v>150</v>
      </c>
      <c r="F745" s="18"/>
      <c r="G745" s="19"/>
      <c r="H745" s="18"/>
      <c r="I745" s="19"/>
      <c r="J745" s="18"/>
      <c r="K745" s="361"/>
    </row>
    <row r="746" spans="1:11" ht="24" x14ac:dyDescent="0.25">
      <c r="A746" s="2" t="s">
        <v>98</v>
      </c>
      <c r="B746" s="9"/>
      <c r="C746" s="5" t="s">
        <v>40</v>
      </c>
      <c r="D746" s="6"/>
      <c r="E746" s="4"/>
      <c r="F746" s="5">
        <v>6.3E-2</v>
      </c>
      <c r="G746" s="6">
        <v>1.7999999999999999E-2</v>
      </c>
      <c r="H746" s="5">
        <v>6.0217331334332833</v>
      </c>
      <c r="I746" s="6">
        <v>24.101919040479761</v>
      </c>
      <c r="J746" s="5">
        <v>0.03</v>
      </c>
      <c r="K746" s="361" t="s">
        <v>99</v>
      </c>
    </row>
    <row r="747" spans="1:11" ht="15.75" x14ac:dyDescent="0.25">
      <c r="A747" s="2"/>
      <c r="B747" s="9" t="s">
        <v>100</v>
      </c>
      <c r="C747" s="20"/>
      <c r="D747" s="6">
        <v>0.45</v>
      </c>
      <c r="E747" s="4">
        <v>0.45</v>
      </c>
      <c r="F747" s="5"/>
      <c r="G747" s="6"/>
      <c r="H747" s="5"/>
      <c r="I747" s="6"/>
      <c r="J747" s="5"/>
      <c r="K747" s="361"/>
    </row>
    <row r="748" spans="1:11" ht="15.75" x14ac:dyDescent="0.25">
      <c r="A748" s="2"/>
      <c r="B748" s="9" t="s">
        <v>53</v>
      </c>
      <c r="C748" s="20"/>
      <c r="D748" s="6">
        <v>6</v>
      </c>
      <c r="E748" s="4">
        <v>6</v>
      </c>
      <c r="F748" s="5"/>
      <c r="G748" s="6"/>
      <c r="H748" s="5"/>
      <c r="I748" s="6"/>
      <c r="J748" s="5"/>
      <c r="K748" s="361"/>
    </row>
    <row r="749" spans="1:11" ht="15.75" x14ac:dyDescent="0.25">
      <c r="A749" s="2"/>
      <c r="B749" s="9" t="s">
        <v>35</v>
      </c>
      <c r="C749" s="20"/>
      <c r="D749" s="6">
        <v>180</v>
      </c>
      <c r="E749" s="4">
        <v>180</v>
      </c>
      <c r="F749" s="5"/>
      <c r="G749" s="6"/>
      <c r="H749" s="5"/>
      <c r="I749" s="6"/>
      <c r="J749" s="5"/>
      <c r="K749" s="361"/>
    </row>
    <row r="750" spans="1:11" ht="24" x14ac:dyDescent="0.25">
      <c r="A750" s="2" t="s">
        <v>70</v>
      </c>
      <c r="B750" s="9"/>
      <c r="C750" s="20">
        <v>30</v>
      </c>
      <c r="D750" s="6">
        <v>30</v>
      </c>
      <c r="E750" s="4">
        <v>30</v>
      </c>
      <c r="F750" s="5">
        <v>2.2799999999999998</v>
      </c>
      <c r="G750" s="6">
        <v>0.24</v>
      </c>
      <c r="H750" s="75">
        <v>14.76</v>
      </c>
      <c r="I750" s="6">
        <v>70.5</v>
      </c>
      <c r="J750" s="75">
        <v>0</v>
      </c>
      <c r="K750" s="368" t="s">
        <v>79</v>
      </c>
    </row>
    <row r="751" spans="1:11" ht="15.75" x14ac:dyDescent="0.25">
      <c r="A751" s="49" t="s">
        <v>47</v>
      </c>
      <c r="B751" s="96"/>
      <c r="C751" s="534">
        <f>C750+186+C739+C726+C724</f>
        <v>596</v>
      </c>
      <c r="D751" s="22"/>
      <c r="E751" s="26"/>
      <c r="F751" s="10">
        <f>F750+F746+F739+F726+F724</f>
        <v>25.082999999999998</v>
      </c>
      <c r="G751" s="10">
        <f t="shared" ref="G751:J751" si="28">G750+G746+G739+G726+G724</f>
        <v>25.968</v>
      </c>
      <c r="H751" s="10">
        <f t="shared" si="28"/>
        <v>97.08006646676661</v>
      </c>
      <c r="I751" s="10">
        <f t="shared" si="28"/>
        <v>696.80191904047967</v>
      </c>
      <c r="J751" s="10">
        <f t="shared" si="28"/>
        <v>2.78</v>
      </c>
      <c r="K751" s="363"/>
    </row>
    <row r="752" spans="1:11" ht="15.75" x14ac:dyDescent="0.25">
      <c r="A752" s="132" t="s">
        <v>101</v>
      </c>
      <c r="B752" s="145"/>
      <c r="C752" s="533">
        <f>C751+C722+C684+C681</f>
        <v>1880</v>
      </c>
      <c r="D752" s="111"/>
      <c r="E752" s="111"/>
      <c r="F752" s="165">
        <f>F751+F722+F684+F681</f>
        <v>59.108066187050369</v>
      </c>
      <c r="G752" s="165">
        <f t="shared" ref="G752:J752" si="29">G751+G722+G684+G681</f>
        <v>62.217050359712232</v>
      </c>
      <c r="H752" s="165">
        <f t="shared" si="29"/>
        <v>259.94066910623872</v>
      </c>
      <c r="I752" s="165">
        <f t="shared" si="29"/>
        <v>1808.8592183288235</v>
      </c>
      <c r="J752" s="165">
        <f t="shared" si="29"/>
        <v>23.42</v>
      </c>
      <c r="K752" s="364"/>
    </row>
    <row r="753" spans="1:11" ht="15.75" x14ac:dyDescent="0.25">
      <c r="A753" s="48"/>
      <c r="B753" s="9"/>
      <c r="C753" s="9"/>
      <c r="D753" s="92"/>
      <c r="E753" s="92"/>
      <c r="F753" s="58"/>
      <c r="G753" s="58"/>
      <c r="H753" s="58"/>
      <c r="I753" s="58"/>
      <c r="J753" s="92"/>
      <c r="K753" s="362"/>
    </row>
    <row r="754" spans="1:11" ht="15.75" x14ac:dyDescent="0.25">
      <c r="A754" s="81" t="s">
        <v>274</v>
      </c>
      <c r="B754" s="48"/>
      <c r="C754" s="48"/>
      <c r="D754" s="91"/>
      <c r="E754" s="92"/>
      <c r="F754" s="92"/>
      <c r="G754" s="92"/>
      <c r="H754" s="92"/>
      <c r="I754" s="93"/>
      <c r="J754" s="93"/>
      <c r="K754" s="370"/>
    </row>
    <row r="755" spans="1:11" ht="27.75" customHeight="1" x14ac:dyDescent="0.25">
      <c r="A755" s="30" t="s">
        <v>11</v>
      </c>
      <c r="B755" s="31"/>
      <c r="C755" s="32" t="s">
        <v>12</v>
      </c>
      <c r="D755" s="33" t="s">
        <v>13</v>
      </c>
      <c r="E755" s="21" t="s">
        <v>13</v>
      </c>
      <c r="F755" s="548" t="s">
        <v>14</v>
      </c>
      <c r="G755" s="549"/>
      <c r="H755" s="550"/>
      <c r="I755" s="33" t="s">
        <v>15</v>
      </c>
      <c r="J755" s="34" t="s">
        <v>16</v>
      </c>
      <c r="K755" s="371" t="s">
        <v>17</v>
      </c>
    </row>
    <row r="756" spans="1:11" ht="15.75" x14ac:dyDescent="0.25">
      <c r="A756" s="35" t="s">
        <v>18</v>
      </c>
      <c r="B756" s="110"/>
      <c r="C756" s="7" t="s">
        <v>19</v>
      </c>
      <c r="D756" s="4" t="s">
        <v>20</v>
      </c>
      <c r="E756" s="5" t="s">
        <v>20</v>
      </c>
      <c r="F756" s="36"/>
      <c r="G756" s="37"/>
      <c r="H756" s="37"/>
      <c r="I756" s="4" t="s">
        <v>21</v>
      </c>
      <c r="J756" s="38"/>
      <c r="K756" s="372"/>
    </row>
    <row r="757" spans="1:11" ht="15.75" x14ac:dyDescent="0.25">
      <c r="A757" s="2"/>
      <c r="B757" s="9"/>
      <c r="C757" s="7"/>
      <c r="D757" s="42" t="s">
        <v>22</v>
      </c>
      <c r="E757" s="42" t="s">
        <v>23</v>
      </c>
      <c r="F757" s="21" t="s">
        <v>24</v>
      </c>
      <c r="G757" s="21" t="s">
        <v>25</v>
      </c>
      <c r="H757" s="89" t="s">
        <v>26</v>
      </c>
      <c r="I757" s="33" t="s">
        <v>27</v>
      </c>
      <c r="J757" s="33" t="s">
        <v>28</v>
      </c>
      <c r="K757" s="361"/>
    </row>
    <row r="758" spans="1:11" ht="15.75" x14ac:dyDescent="0.25">
      <c r="A758" s="30"/>
      <c r="B758" s="52" t="s">
        <v>29</v>
      </c>
      <c r="C758" s="24"/>
      <c r="D758" s="89"/>
      <c r="E758" s="45"/>
      <c r="F758" s="90"/>
      <c r="G758" s="45"/>
      <c r="H758" s="90"/>
      <c r="I758" s="45"/>
      <c r="J758" s="90"/>
      <c r="K758" s="363"/>
    </row>
    <row r="759" spans="1:11" ht="31.5" x14ac:dyDescent="0.25">
      <c r="A759" s="2" t="s">
        <v>275</v>
      </c>
      <c r="B759" s="9"/>
      <c r="C759" s="20" t="s">
        <v>106</v>
      </c>
      <c r="D759" s="6"/>
      <c r="E759" s="5"/>
      <c r="F759" s="6">
        <v>7.7279520958083836</v>
      </c>
      <c r="G759" s="5">
        <v>5.5996586826347308</v>
      </c>
      <c r="H759" s="6">
        <v>39.809922155688618</v>
      </c>
      <c r="I759" s="5">
        <v>241.16047904191618</v>
      </c>
      <c r="J759" s="6">
        <v>0.86</v>
      </c>
      <c r="K759" s="361" t="s">
        <v>276</v>
      </c>
    </row>
    <row r="760" spans="1:11" ht="15.75" x14ac:dyDescent="0.25">
      <c r="A760" s="2"/>
      <c r="B760" s="83" t="s">
        <v>277</v>
      </c>
      <c r="C760" s="20"/>
      <c r="D760" s="6">
        <v>22.5</v>
      </c>
      <c r="E760" s="5">
        <v>22.5</v>
      </c>
      <c r="F760" s="6"/>
      <c r="G760" s="5"/>
      <c r="H760" s="6"/>
      <c r="I760" s="5"/>
      <c r="J760" s="6"/>
      <c r="K760" s="361"/>
    </row>
    <row r="761" spans="1:11" ht="15.75" x14ac:dyDescent="0.25">
      <c r="A761" s="2"/>
      <c r="B761" s="9" t="s">
        <v>34</v>
      </c>
      <c r="C761" s="20"/>
      <c r="D761" s="6">
        <v>90</v>
      </c>
      <c r="E761" s="5">
        <v>90</v>
      </c>
      <c r="F761" s="6"/>
      <c r="G761" s="5"/>
      <c r="H761" s="6"/>
      <c r="I761" s="5"/>
      <c r="J761" s="6"/>
      <c r="K761" s="361"/>
    </row>
    <row r="762" spans="1:11" ht="15.75" x14ac:dyDescent="0.25">
      <c r="A762" s="2"/>
      <c r="B762" s="9" t="s">
        <v>35</v>
      </c>
      <c r="C762" s="20"/>
      <c r="D762" s="6">
        <v>68</v>
      </c>
      <c r="E762" s="5">
        <v>68</v>
      </c>
      <c r="F762" s="6"/>
      <c r="G762" s="5"/>
      <c r="H762" s="6"/>
      <c r="I762" s="5"/>
      <c r="J762" s="6"/>
      <c r="K762" s="361"/>
    </row>
    <row r="763" spans="1:11" ht="15.75" x14ac:dyDescent="0.25">
      <c r="A763" s="2"/>
      <c r="B763" s="9" t="s">
        <v>36</v>
      </c>
      <c r="C763" s="20"/>
      <c r="D763" s="6">
        <v>2.5</v>
      </c>
      <c r="E763" s="5">
        <v>2.5</v>
      </c>
      <c r="F763" s="6"/>
      <c r="G763" s="5"/>
      <c r="H763" s="6"/>
      <c r="I763" s="5"/>
      <c r="J763" s="6"/>
      <c r="K763" s="361"/>
    </row>
    <row r="764" spans="1:11" ht="15.75" x14ac:dyDescent="0.25">
      <c r="A764" s="2"/>
      <c r="B764" s="48" t="s">
        <v>37</v>
      </c>
      <c r="C764" s="20"/>
      <c r="D764" s="6">
        <v>0.5</v>
      </c>
      <c r="E764" s="5">
        <v>0.5</v>
      </c>
      <c r="F764" s="6"/>
      <c r="G764" s="5"/>
      <c r="H764" s="6"/>
      <c r="I764" s="5"/>
      <c r="J764" s="6"/>
      <c r="K764" s="361"/>
    </row>
    <row r="765" spans="1:11" ht="15.75" x14ac:dyDescent="0.25">
      <c r="A765" s="2"/>
      <c r="B765" s="9" t="s">
        <v>38</v>
      </c>
      <c r="C765" s="20"/>
      <c r="D765" s="6">
        <v>3</v>
      </c>
      <c r="E765" s="5">
        <v>3</v>
      </c>
      <c r="F765" s="6"/>
      <c r="G765" s="5"/>
      <c r="H765" s="6"/>
      <c r="I765" s="5"/>
      <c r="J765" s="6"/>
      <c r="K765" s="361"/>
    </row>
    <row r="766" spans="1:11" ht="15.75" x14ac:dyDescent="0.25">
      <c r="A766" s="82" t="s">
        <v>380</v>
      </c>
      <c r="B766" s="53"/>
      <c r="C766" s="15" t="s">
        <v>40</v>
      </c>
      <c r="D766" s="123"/>
      <c r="E766" s="124"/>
      <c r="F766" s="19">
        <v>2.673</v>
      </c>
      <c r="G766" s="18">
        <v>2.2679999999999998</v>
      </c>
      <c r="H766" s="19">
        <v>10.341733133433284</v>
      </c>
      <c r="I766" s="18">
        <v>72.701919040479751</v>
      </c>
      <c r="J766" s="19">
        <v>1.2</v>
      </c>
      <c r="K766" s="361" t="s">
        <v>163</v>
      </c>
    </row>
    <row r="767" spans="1:11" ht="15.75" x14ac:dyDescent="0.25">
      <c r="A767" s="82"/>
      <c r="B767" s="9" t="s">
        <v>100</v>
      </c>
      <c r="C767" s="84"/>
      <c r="D767" s="16">
        <v>0.45</v>
      </c>
      <c r="E767" s="15">
        <v>0.45</v>
      </c>
      <c r="F767" s="19"/>
      <c r="G767" s="18"/>
      <c r="H767" s="19"/>
      <c r="I767" s="18"/>
      <c r="J767" s="19"/>
      <c r="K767" s="361"/>
    </row>
    <row r="768" spans="1:11" ht="15.75" x14ac:dyDescent="0.25">
      <c r="A768" s="82"/>
      <c r="B768" s="53" t="s">
        <v>36</v>
      </c>
      <c r="C768" s="84"/>
      <c r="D768" s="16">
        <v>6</v>
      </c>
      <c r="E768" s="15">
        <v>6</v>
      </c>
      <c r="F768" s="19"/>
      <c r="G768" s="18"/>
      <c r="H768" s="19"/>
      <c r="I768" s="18"/>
      <c r="J768" s="19"/>
      <c r="K768" s="361"/>
    </row>
    <row r="769" spans="1:11" ht="15.75" x14ac:dyDescent="0.25">
      <c r="A769" s="82"/>
      <c r="B769" s="53" t="s">
        <v>34</v>
      </c>
      <c r="C769" s="84"/>
      <c r="D769" s="16">
        <v>92</v>
      </c>
      <c r="E769" s="15">
        <v>90</v>
      </c>
      <c r="F769" s="19"/>
      <c r="G769" s="18"/>
      <c r="H769" s="19"/>
      <c r="I769" s="18"/>
      <c r="J769" s="19"/>
      <c r="K769" s="361"/>
    </row>
    <row r="770" spans="1:11" ht="15.75" x14ac:dyDescent="0.25">
      <c r="A770" s="82"/>
      <c r="B770" s="53" t="s">
        <v>35</v>
      </c>
      <c r="C770" s="84"/>
      <c r="D770" s="16">
        <v>90</v>
      </c>
      <c r="E770" s="15">
        <v>90</v>
      </c>
      <c r="F770" s="19"/>
      <c r="G770" s="18"/>
      <c r="H770" s="19"/>
      <c r="I770" s="18"/>
      <c r="J770" s="19"/>
      <c r="K770" s="361"/>
    </row>
    <row r="771" spans="1:11" ht="15.75" x14ac:dyDescent="0.25">
      <c r="A771" s="2" t="s">
        <v>43</v>
      </c>
      <c r="B771" s="9"/>
      <c r="C771" s="20" t="s">
        <v>44</v>
      </c>
      <c r="D771" s="38"/>
      <c r="E771" s="46"/>
      <c r="F771" s="4">
        <v>2.29</v>
      </c>
      <c r="G771" s="5">
        <v>4.5</v>
      </c>
      <c r="H771" s="6">
        <v>15.489999999999997</v>
      </c>
      <c r="I771" s="4">
        <v>111.59999999999998</v>
      </c>
      <c r="J771" s="4"/>
      <c r="K771" s="361" t="s">
        <v>45</v>
      </c>
    </row>
    <row r="772" spans="1:11" ht="15.75" x14ac:dyDescent="0.25">
      <c r="A772" s="2"/>
      <c r="B772" s="9" t="s">
        <v>46</v>
      </c>
      <c r="C772" s="20"/>
      <c r="D772" s="4">
        <v>30</v>
      </c>
      <c r="E772" s="5">
        <v>30</v>
      </c>
      <c r="F772" s="4"/>
      <c r="G772" s="5"/>
      <c r="H772" s="5"/>
      <c r="I772" s="4"/>
      <c r="J772" s="4"/>
      <c r="K772" s="361"/>
    </row>
    <row r="773" spans="1:11" ht="15.75" x14ac:dyDescent="0.25">
      <c r="A773" s="2"/>
      <c r="B773" s="9" t="s">
        <v>38</v>
      </c>
      <c r="C773" s="20"/>
      <c r="D773" s="4">
        <v>5</v>
      </c>
      <c r="E773" s="5">
        <v>5</v>
      </c>
      <c r="F773" s="4" t="s">
        <v>9</v>
      </c>
      <c r="G773" s="5"/>
      <c r="H773" s="5"/>
      <c r="I773" s="4"/>
      <c r="J773" s="4"/>
      <c r="K773" s="361"/>
    </row>
    <row r="774" spans="1:11" ht="15.75" x14ac:dyDescent="0.25">
      <c r="A774" s="49" t="s">
        <v>47</v>
      </c>
      <c r="B774" s="50"/>
      <c r="C774" s="51">
        <v>404</v>
      </c>
      <c r="D774" s="22"/>
      <c r="E774" s="23"/>
      <c r="F774" s="146">
        <f>F759+F766+F771</f>
        <v>12.690952095808385</v>
      </c>
      <c r="G774" s="10">
        <f t="shared" ref="G774:J774" si="30">G759+G766+G771</f>
        <v>12.36765868263473</v>
      </c>
      <c r="H774" s="146">
        <f t="shared" si="30"/>
        <v>65.6416552891219</v>
      </c>
      <c r="I774" s="10">
        <f t="shared" si="30"/>
        <v>425.46239808239591</v>
      </c>
      <c r="J774" s="146">
        <f t="shared" si="30"/>
        <v>2.06</v>
      </c>
      <c r="K774" s="385"/>
    </row>
    <row r="775" spans="1:11" ht="15.75" x14ac:dyDescent="0.25">
      <c r="A775" s="30"/>
      <c r="B775" s="52" t="s">
        <v>48</v>
      </c>
      <c r="C775" s="24"/>
      <c r="D775" s="89"/>
      <c r="E775" s="21"/>
      <c r="F775" s="89"/>
      <c r="G775" s="21"/>
      <c r="H775" s="89"/>
      <c r="I775" s="21"/>
      <c r="J775" s="6"/>
      <c r="K775" s="363"/>
    </row>
    <row r="776" spans="1:11" ht="15.75" x14ac:dyDescent="0.25">
      <c r="A776" s="2" t="s">
        <v>383</v>
      </c>
      <c r="B776" s="53"/>
      <c r="C776" s="15">
        <v>100</v>
      </c>
      <c r="D776" s="16">
        <v>100</v>
      </c>
      <c r="E776" s="15">
        <v>100</v>
      </c>
      <c r="F776" s="17">
        <v>0.4</v>
      </c>
      <c r="G776" s="18">
        <v>0.4</v>
      </c>
      <c r="H776" s="19">
        <v>9.8000000000000007</v>
      </c>
      <c r="I776" s="18">
        <v>47</v>
      </c>
      <c r="J776" s="19">
        <v>10</v>
      </c>
      <c r="K776" s="361" t="s">
        <v>50</v>
      </c>
    </row>
    <row r="777" spans="1:11" ht="15.75" x14ac:dyDescent="0.25">
      <c r="A777" s="49" t="s">
        <v>47</v>
      </c>
      <c r="B777" s="96"/>
      <c r="C777" s="51">
        <v>100</v>
      </c>
      <c r="D777" s="22"/>
      <c r="E777" s="54"/>
      <c r="F777" s="146">
        <f>F776</f>
        <v>0.4</v>
      </c>
      <c r="G777" s="10">
        <f>G776</f>
        <v>0.4</v>
      </c>
      <c r="H777" s="146">
        <f>H776</f>
        <v>9.8000000000000007</v>
      </c>
      <c r="I777" s="10">
        <f>I776</f>
        <v>47</v>
      </c>
      <c r="J777" s="146">
        <f>J776</f>
        <v>10</v>
      </c>
      <c r="K777" s="364"/>
    </row>
    <row r="778" spans="1:11" ht="15.75" x14ac:dyDescent="0.25">
      <c r="A778" s="30"/>
      <c r="B778" s="52" t="s">
        <v>51</v>
      </c>
      <c r="C778" s="24"/>
      <c r="D778" s="89"/>
      <c r="E778" s="97"/>
      <c r="F778" s="89"/>
      <c r="G778" s="21"/>
      <c r="H778" s="89"/>
      <c r="I778" s="21"/>
      <c r="J778" s="90"/>
      <c r="K778" s="363"/>
    </row>
    <row r="779" spans="1:11" s="411" customFormat="1" ht="48" customHeight="1" x14ac:dyDescent="0.25">
      <c r="A779" s="478" t="s">
        <v>579</v>
      </c>
      <c r="B779" s="265"/>
      <c r="C779" s="479">
        <v>50</v>
      </c>
      <c r="D779" s="474"/>
      <c r="E779" s="473"/>
      <c r="F779" s="474">
        <v>0.85</v>
      </c>
      <c r="G779" s="473">
        <v>2.5</v>
      </c>
      <c r="H779" s="474">
        <v>4.2300000000000004</v>
      </c>
      <c r="I779" s="473">
        <v>42.85</v>
      </c>
      <c r="J779" s="474"/>
      <c r="K779" s="481" t="s">
        <v>536</v>
      </c>
    </row>
    <row r="780" spans="1:11" s="411" customFormat="1" ht="19.5" customHeight="1" x14ac:dyDescent="0.25">
      <c r="A780" s="265"/>
      <c r="B780" s="265" t="s">
        <v>535</v>
      </c>
      <c r="C780" s="479"/>
      <c r="D780" s="474">
        <v>57.2</v>
      </c>
      <c r="E780" s="473">
        <v>40</v>
      </c>
      <c r="F780" s="474"/>
      <c r="G780" s="473"/>
      <c r="H780" s="474"/>
      <c r="I780" s="473"/>
      <c r="J780" s="474"/>
      <c r="K780" s="473"/>
    </row>
    <row r="781" spans="1:11" s="411" customFormat="1" ht="19.5" customHeight="1" x14ac:dyDescent="0.25">
      <c r="A781" s="265"/>
      <c r="B781" s="265" t="s">
        <v>122</v>
      </c>
      <c r="C781" s="479"/>
      <c r="D781" s="474">
        <v>6</v>
      </c>
      <c r="E781" s="473">
        <v>5</v>
      </c>
      <c r="F781" s="474"/>
      <c r="G781" s="473"/>
      <c r="H781" s="474"/>
      <c r="I781" s="473"/>
      <c r="J781" s="474"/>
      <c r="K781" s="473"/>
    </row>
    <row r="782" spans="1:11" s="411" customFormat="1" ht="19.5" customHeight="1" x14ac:dyDescent="0.25">
      <c r="A782" s="265"/>
      <c r="B782" s="265" t="s">
        <v>156</v>
      </c>
      <c r="C782" s="479"/>
      <c r="D782" s="474">
        <v>2.5</v>
      </c>
      <c r="E782" s="473">
        <v>2.5</v>
      </c>
      <c r="F782" s="474"/>
      <c r="G782" s="473"/>
      <c r="H782" s="474"/>
      <c r="I782" s="473"/>
      <c r="J782" s="474"/>
      <c r="K782" s="473"/>
    </row>
    <row r="783" spans="1:11" s="411" customFormat="1" ht="19.5" customHeight="1" x14ac:dyDescent="0.25">
      <c r="A783" s="265"/>
      <c r="B783" s="265" t="s">
        <v>73</v>
      </c>
      <c r="C783" s="479"/>
      <c r="D783" s="474">
        <v>2.5</v>
      </c>
      <c r="E783" s="473">
        <v>2.5</v>
      </c>
      <c r="F783" s="474"/>
      <c r="G783" s="473"/>
      <c r="H783" s="474"/>
      <c r="I783" s="473"/>
      <c r="J783" s="474"/>
      <c r="K783" s="473"/>
    </row>
    <row r="784" spans="1:11" ht="31.5" x14ac:dyDescent="0.25">
      <c r="A784" s="2" t="s">
        <v>384</v>
      </c>
      <c r="B784" s="9"/>
      <c r="C784" s="20" t="s">
        <v>165</v>
      </c>
      <c r="D784" s="6"/>
      <c r="E784" s="5"/>
      <c r="F784" s="6">
        <v>4.6547999999999998</v>
      </c>
      <c r="G784" s="5">
        <v>6.2178000000000004</v>
      </c>
      <c r="H784" s="6">
        <v>8.4071999999999978</v>
      </c>
      <c r="I784" s="5">
        <v>114.77999999999999</v>
      </c>
      <c r="J784" s="6">
        <v>0.64</v>
      </c>
      <c r="K784" s="361" t="s">
        <v>278</v>
      </c>
    </row>
    <row r="785" spans="1:11" ht="15.75" x14ac:dyDescent="0.25">
      <c r="A785" s="2"/>
      <c r="B785" s="27" t="s">
        <v>194</v>
      </c>
      <c r="C785" s="20"/>
      <c r="D785" s="6">
        <v>24.4</v>
      </c>
      <c r="E785" s="5">
        <v>23</v>
      </c>
      <c r="F785" s="6"/>
      <c r="G785" s="5"/>
      <c r="H785" s="6"/>
      <c r="I785" s="5"/>
      <c r="J785" s="6"/>
      <c r="K785" s="361"/>
    </row>
    <row r="786" spans="1:11" ht="30" x14ac:dyDescent="0.25">
      <c r="A786" s="2"/>
      <c r="B786" s="27" t="s">
        <v>195</v>
      </c>
      <c r="C786" s="20"/>
      <c r="D786" s="6"/>
      <c r="E786" s="5">
        <v>10</v>
      </c>
      <c r="F786" s="6"/>
      <c r="G786" s="5"/>
      <c r="H786" s="6"/>
      <c r="I786" s="5"/>
      <c r="J786" s="6"/>
      <c r="K786" s="361"/>
    </row>
    <row r="787" spans="1:11" ht="15.75" x14ac:dyDescent="0.25">
      <c r="A787" s="2"/>
      <c r="B787" s="27" t="s">
        <v>133</v>
      </c>
      <c r="C787" s="20"/>
      <c r="D787" s="6">
        <v>13.6</v>
      </c>
      <c r="E787" s="5">
        <v>13.6</v>
      </c>
      <c r="F787" s="6"/>
      <c r="G787" s="5"/>
      <c r="H787" s="6"/>
      <c r="I787" s="5"/>
      <c r="J787" s="6"/>
      <c r="K787" s="361"/>
    </row>
    <row r="788" spans="1:11" ht="15.75" x14ac:dyDescent="0.25">
      <c r="A788" s="2"/>
      <c r="B788" s="27" t="s">
        <v>60</v>
      </c>
      <c r="C788" s="20"/>
      <c r="D788" s="6">
        <v>4.32</v>
      </c>
      <c r="E788" s="5">
        <v>3.6</v>
      </c>
      <c r="F788" s="6"/>
      <c r="G788" s="5"/>
      <c r="H788" s="6"/>
      <c r="I788" s="5"/>
      <c r="J788" s="6"/>
      <c r="K788" s="361"/>
    </row>
    <row r="789" spans="1:11" ht="15.75" x14ac:dyDescent="0.25">
      <c r="A789" s="2"/>
      <c r="B789" s="27" t="s">
        <v>78</v>
      </c>
      <c r="C789" s="20"/>
      <c r="D789" s="6">
        <v>2.5</v>
      </c>
      <c r="E789" s="5">
        <v>2.5</v>
      </c>
      <c r="F789" s="6"/>
      <c r="G789" s="5"/>
      <c r="H789" s="6"/>
      <c r="I789" s="5"/>
      <c r="J789" s="6"/>
      <c r="K789" s="361"/>
    </row>
    <row r="790" spans="1:11" ht="15.75" x14ac:dyDescent="0.25">
      <c r="A790" s="2"/>
      <c r="B790" s="27" t="s">
        <v>279</v>
      </c>
      <c r="C790" s="20"/>
      <c r="D790" s="6">
        <v>0.24</v>
      </c>
      <c r="E790" s="5">
        <v>0.24</v>
      </c>
      <c r="F790" s="6"/>
      <c r="G790" s="5"/>
      <c r="H790" s="6"/>
      <c r="I790" s="5"/>
      <c r="J790" s="6"/>
      <c r="K790" s="361"/>
    </row>
    <row r="791" spans="1:11" ht="15.75" x14ac:dyDescent="0.25">
      <c r="A791" s="2"/>
      <c r="B791" s="27" t="s">
        <v>280</v>
      </c>
      <c r="C791" s="20"/>
      <c r="D791" s="6"/>
      <c r="E791" s="5">
        <v>14.4</v>
      </c>
      <c r="F791" s="6"/>
      <c r="G791" s="5"/>
      <c r="H791" s="6"/>
      <c r="I791" s="5"/>
      <c r="J791" s="6"/>
      <c r="K791" s="361"/>
    </row>
    <row r="792" spans="1:11" ht="15.75" x14ac:dyDescent="0.25">
      <c r="A792" s="2"/>
      <c r="B792" s="27" t="s">
        <v>65</v>
      </c>
      <c r="C792" s="20"/>
      <c r="D792" s="6">
        <v>10</v>
      </c>
      <c r="E792" s="5">
        <v>8</v>
      </c>
      <c r="F792" s="6"/>
      <c r="G792" s="5"/>
      <c r="H792" s="6"/>
      <c r="I792" s="5"/>
      <c r="J792" s="6"/>
      <c r="K792" s="361"/>
    </row>
    <row r="793" spans="1:11" ht="15.75" x14ac:dyDescent="0.25">
      <c r="A793" s="2"/>
      <c r="B793" s="27" t="s">
        <v>59</v>
      </c>
      <c r="C793" s="20"/>
      <c r="D793" s="6">
        <v>9.52</v>
      </c>
      <c r="E793" s="5">
        <v>8</v>
      </c>
      <c r="F793" s="6"/>
      <c r="G793" s="5"/>
      <c r="H793" s="6"/>
      <c r="I793" s="5"/>
      <c r="J793" s="6"/>
      <c r="K793" s="361"/>
    </row>
    <row r="794" spans="1:11" ht="15.75" x14ac:dyDescent="0.25">
      <c r="A794" s="2"/>
      <c r="B794" s="27" t="s">
        <v>67</v>
      </c>
      <c r="C794" s="20"/>
      <c r="D794" s="6">
        <v>4</v>
      </c>
      <c r="E794" s="5">
        <v>4</v>
      </c>
      <c r="F794" s="6"/>
      <c r="G794" s="5"/>
      <c r="H794" s="6"/>
      <c r="I794" s="5"/>
      <c r="J794" s="6"/>
      <c r="K794" s="361"/>
    </row>
    <row r="795" spans="1:11" ht="15.75" x14ac:dyDescent="0.25">
      <c r="A795" s="2"/>
      <c r="B795" s="27" t="s">
        <v>128</v>
      </c>
      <c r="C795" s="20"/>
      <c r="D795" s="6">
        <v>170</v>
      </c>
      <c r="E795" s="5">
        <v>170</v>
      </c>
      <c r="F795" s="6"/>
      <c r="G795" s="5"/>
      <c r="H795" s="6"/>
      <c r="I795" s="5"/>
      <c r="J795" s="6"/>
      <c r="K795" s="361"/>
    </row>
    <row r="796" spans="1:11" ht="15.75" x14ac:dyDescent="0.25">
      <c r="A796" s="2"/>
      <c r="B796" s="27" t="s">
        <v>279</v>
      </c>
      <c r="C796" s="20"/>
      <c r="D796" s="6">
        <v>0.7</v>
      </c>
      <c r="E796" s="5">
        <v>0.7</v>
      </c>
      <c r="F796" s="6"/>
      <c r="G796" s="5"/>
      <c r="H796" s="6"/>
      <c r="I796" s="5"/>
      <c r="J796" s="6"/>
      <c r="K796" s="361"/>
    </row>
    <row r="797" spans="1:11" ht="31.5" x14ac:dyDescent="0.25">
      <c r="A797" s="2" t="s">
        <v>369</v>
      </c>
      <c r="B797" s="9"/>
      <c r="C797" s="158">
        <v>180</v>
      </c>
      <c r="D797" s="6"/>
      <c r="E797" s="5"/>
      <c r="F797" s="6">
        <v>16.662857142857142</v>
      </c>
      <c r="G797" s="5">
        <v>18.606857142857145</v>
      </c>
      <c r="H797" s="6">
        <v>17.053714285714285</v>
      </c>
      <c r="I797" s="5">
        <v>303.42857142857144</v>
      </c>
      <c r="J797" s="6">
        <v>6.95</v>
      </c>
      <c r="K797" s="361" t="s">
        <v>281</v>
      </c>
    </row>
    <row r="798" spans="1:11" ht="15.75" x14ac:dyDescent="0.25">
      <c r="A798" s="2"/>
      <c r="B798" s="9" t="s">
        <v>132</v>
      </c>
      <c r="C798" s="158"/>
      <c r="D798" s="6">
        <v>97.5</v>
      </c>
      <c r="E798" s="5">
        <v>92</v>
      </c>
      <c r="F798" s="6"/>
      <c r="G798" s="5"/>
      <c r="H798" s="6"/>
      <c r="I798" s="5"/>
      <c r="J798" s="6"/>
      <c r="K798" s="361"/>
    </row>
    <row r="799" spans="1:11" ht="31.5" x14ac:dyDescent="0.25">
      <c r="A799" s="2"/>
      <c r="B799" s="9" t="s">
        <v>282</v>
      </c>
      <c r="C799" s="158"/>
      <c r="D799" s="6"/>
      <c r="E799" s="5">
        <v>40</v>
      </c>
      <c r="F799" s="6"/>
      <c r="G799" s="5"/>
      <c r="H799" s="6"/>
      <c r="I799" s="5"/>
      <c r="J799" s="6"/>
      <c r="K799" s="361"/>
    </row>
    <row r="800" spans="1:11" ht="15.75" x14ac:dyDescent="0.25">
      <c r="A800" s="2"/>
      <c r="B800" s="9" t="s">
        <v>121</v>
      </c>
      <c r="C800" s="158"/>
      <c r="D800" s="6">
        <v>173.7</v>
      </c>
      <c r="E800" s="5">
        <v>130.6</v>
      </c>
      <c r="F800" s="6"/>
      <c r="G800" s="5"/>
      <c r="H800" s="6"/>
      <c r="I800" s="5"/>
      <c r="J800" s="6"/>
      <c r="K800" s="361"/>
    </row>
    <row r="801" spans="1:11" ht="15.75" x14ac:dyDescent="0.25">
      <c r="A801" s="2"/>
      <c r="B801" s="9" t="s">
        <v>122</v>
      </c>
      <c r="C801" s="158"/>
      <c r="D801" s="6">
        <v>13.6</v>
      </c>
      <c r="E801" s="5">
        <v>11.3</v>
      </c>
      <c r="F801" s="6"/>
      <c r="G801" s="5"/>
      <c r="H801" s="6"/>
      <c r="I801" s="5"/>
      <c r="J801" s="6"/>
      <c r="K801" s="361"/>
    </row>
    <row r="802" spans="1:11" ht="15.75" x14ac:dyDescent="0.25">
      <c r="A802" s="2"/>
      <c r="B802" s="9" t="s">
        <v>52</v>
      </c>
      <c r="C802" s="158"/>
      <c r="D802" s="6">
        <v>7.1</v>
      </c>
      <c r="E802" s="5">
        <v>5.6</v>
      </c>
      <c r="F802" s="6"/>
      <c r="G802" s="5"/>
      <c r="H802" s="6"/>
      <c r="I802" s="5"/>
      <c r="J802" s="6"/>
      <c r="K802" s="361"/>
    </row>
    <row r="803" spans="1:11" ht="15.75" x14ac:dyDescent="0.25">
      <c r="A803" s="2"/>
      <c r="B803" s="9" t="s">
        <v>38</v>
      </c>
      <c r="C803" s="158"/>
      <c r="D803" s="6">
        <v>4.5999999999999996</v>
      </c>
      <c r="E803" s="5">
        <v>4.5999999999999996</v>
      </c>
      <c r="F803" s="6"/>
      <c r="G803" s="5"/>
      <c r="H803" s="6"/>
      <c r="I803" s="5"/>
      <c r="J803" s="6"/>
      <c r="K803" s="361"/>
    </row>
    <row r="804" spans="1:11" ht="15.75" x14ac:dyDescent="0.25">
      <c r="A804" s="2"/>
      <c r="B804" s="9" t="s">
        <v>220</v>
      </c>
      <c r="C804" s="158"/>
      <c r="D804" s="6">
        <v>0.7</v>
      </c>
      <c r="E804" s="5">
        <v>0.7</v>
      </c>
      <c r="F804" s="6"/>
      <c r="G804" s="5"/>
      <c r="H804" s="6"/>
      <c r="I804" s="5"/>
      <c r="J804" s="6"/>
      <c r="K804" s="361"/>
    </row>
    <row r="805" spans="1:11" ht="15.75" x14ac:dyDescent="0.25">
      <c r="A805" s="2"/>
      <c r="B805" s="9" t="s">
        <v>181</v>
      </c>
      <c r="C805" s="20"/>
      <c r="D805" s="6">
        <v>22.6</v>
      </c>
      <c r="E805" s="5">
        <v>22.6</v>
      </c>
      <c r="F805" s="6"/>
      <c r="G805" s="5"/>
      <c r="H805" s="6"/>
      <c r="I805" s="5"/>
      <c r="J805" s="6"/>
      <c r="K805" s="361"/>
    </row>
    <row r="806" spans="1:11" ht="15.75" x14ac:dyDescent="0.25">
      <c r="A806" s="9" t="s">
        <v>75</v>
      </c>
      <c r="B806" s="9"/>
      <c r="C806" s="158">
        <v>180</v>
      </c>
      <c r="D806" s="6"/>
      <c r="E806" s="5"/>
      <c r="F806" s="209">
        <v>0.59532374100719432</v>
      </c>
      <c r="G806" s="210">
        <v>8.0935251798561161E-2</v>
      </c>
      <c r="H806" s="209">
        <v>20.805568345323742</v>
      </c>
      <c r="I806" s="210">
        <v>68.180000000000007</v>
      </c>
      <c r="J806" s="209">
        <v>0.65</v>
      </c>
      <c r="K806" s="386" t="s">
        <v>76</v>
      </c>
    </row>
    <row r="807" spans="1:11" ht="15.75" x14ac:dyDescent="0.25">
      <c r="A807" s="9"/>
      <c r="B807" s="9" t="s">
        <v>77</v>
      </c>
      <c r="C807" s="158"/>
      <c r="D807" s="6">
        <v>15.3</v>
      </c>
      <c r="E807" s="5">
        <v>15</v>
      </c>
      <c r="F807" s="6"/>
      <c r="G807" s="5"/>
      <c r="H807" s="6"/>
      <c r="I807" s="5"/>
      <c r="J807" s="6"/>
      <c r="K807" s="361"/>
    </row>
    <row r="808" spans="1:11" ht="15.75" x14ac:dyDescent="0.25">
      <c r="A808" s="9"/>
      <c r="B808" s="9" t="s">
        <v>36</v>
      </c>
      <c r="C808" s="20"/>
      <c r="D808" s="6">
        <v>6</v>
      </c>
      <c r="E808" s="5">
        <v>6</v>
      </c>
      <c r="F808" s="6"/>
      <c r="G808" s="5"/>
      <c r="H808" s="6"/>
      <c r="I808" s="5"/>
      <c r="J808" s="92"/>
      <c r="K808" s="361"/>
    </row>
    <row r="809" spans="1:11" ht="15.75" x14ac:dyDescent="0.25">
      <c r="A809" s="9"/>
      <c r="B809" s="9" t="s">
        <v>78</v>
      </c>
      <c r="C809" s="20"/>
      <c r="D809" s="6">
        <v>183</v>
      </c>
      <c r="E809" s="5">
        <v>183</v>
      </c>
      <c r="F809" s="6"/>
      <c r="G809" s="5"/>
      <c r="H809" s="6"/>
      <c r="I809" s="5"/>
      <c r="J809" s="92"/>
      <c r="K809" s="361"/>
    </row>
    <row r="810" spans="1:11" ht="24" x14ac:dyDescent="0.25">
      <c r="A810" s="2" t="s">
        <v>70</v>
      </c>
      <c r="B810" s="9"/>
      <c r="C810" s="20">
        <v>25</v>
      </c>
      <c r="D810" s="6">
        <v>25</v>
      </c>
      <c r="E810" s="5">
        <v>25</v>
      </c>
      <c r="F810" s="6">
        <v>1.9</v>
      </c>
      <c r="G810" s="5">
        <v>0.2</v>
      </c>
      <c r="H810" s="6">
        <v>12.3</v>
      </c>
      <c r="I810" s="5">
        <v>58.75</v>
      </c>
      <c r="J810" s="6">
        <v>0</v>
      </c>
      <c r="K810" s="368" t="s">
        <v>79</v>
      </c>
    </row>
    <row r="811" spans="1:11" ht="24" x14ac:dyDescent="0.25">
      <c r="A811" s="39" t="s">
        <v>80</v>
      </c>
      <c r="B811" s="40"/>
      <c r="C811" s="86">
        <v>45</v>
      </c>
      <c r="D811" s="37">
        <v>45</v>
      </c>
      <c r="E811" s="75">
        <v>45</v>
      </c>
      <c r="F811" s="37">
        <v>2.97</v>
      </c>
      <c r="G811" s="75">
        <v>0.54</v>
      </c>
      <c r="H811" s="37">
        <v>17.820000000000004</v>
      </c>
      <c r="I811" s="75">
        <v>89.100000000000009</v>
      </c>
      <c r="J811" s="37"/>
      <c r="K811" s="368" t="s">
        <v>81</v>
      </c>
    </row>
    <row r="812" spans="1:11" ht="15.75" x14ac:dyDescent="0.25">
      <c r="A812" s="49" t="s">
        <v>47</v>
      </c>
      <c r="B812" s="50"/>
      <c r="C812" s="535">
        <f>C811+C810+C806+C797+180+10+C779</f>
        <v>670</v>
      </c>
      <c r="D812" s="22"/>
      <c r="E812" s="23"/>
      <c r="F812" s="10">
        <f>F811+F810+F806+F797+F784+F779</f>
        <v>27.632980883864342</v>
      </c>
      <c r="G812" s="10">
        <f>G811+G810+G806+G797+G784+G779</f>
        <v>28.145592394655708</v>
      </c>
      <c r="H812" s="10">
        <f>H811+H810+H806+H797+H784+H779</f>
        <v>80.616482631038039</v>
      </c>
      <c r="I812" s="10">
        <f>I811+I810+I806+I797+I784+I779</f>
        <v>677.08857142857153</v>
      </c>
      <c r="J812" s="10">
        <f>J811+J810+J806+J797+J784+J779</f>
        <v>8.24</v>
      </c>
      <c r="K812" s="365"/>
    </row>
    <row r="813" spans="1:11" ht="31.5" x14ac:dyDescent="0.25">
      <c r="A813" s="2"/>
      <c r="B813" s="56" t="s">
        <v>595</v>
      </c>
      <c r="C813" s="15"/>
      <c r="D813" s="16"/>
      <c r="E813" s="15"/>
      <c r="F813" s="19"/>
      <c r="G813" s="18"/>
      <c r="H813" s="19"/>
      <c r="I813" s="18"/>
      <c r="J813" s="19"/>
      <c r="K813" s="361"/>
    </row>
    <row r="814" spans="1:11" s="403" customFormat="1" ht="19.5" customHeight="1" x14ac:dyDescent="0.25">
      <c r="A814" s="14" t="s">
        <v>82</v>
      </c>
      <c r="B814" s="53"/>
      <c r="C814" s="15">
        <v>180</v>
      </c>
      <c r="D814" s="16"/>
      <c r="E814" s="15"/>
      <c r="F814" s="19">
        <v>5.22</v>
      </c>
      <c r="G814" s="18">
        <v>4.5</v>
      </c>
      <c r="H814" s="19">
        <v>7.5600000000000005</v>
      </c>
      <c r="I814" s="18">
        <v>91.8</v>
      </c>
      <c r="J814" s="19">
        <v>1.44</v>
      </c>
      <c r="K814" s="361" t="s">
        <v>238</v>
      </c>
    </row>
    <row r="815" spans="1:11" s="403" customFormat="1" ht="16.5" customHeight="1" x14ac:dyDescent="0.25">
      <c r="A815" s="110" t="s">
        <v>239</v>
      </c>
      <c r="B815" s="9" t="s">
        <v>85</v>
      </c>
      <c r="C815" s="15"/>
      <c r="D815" s="16">
        <v>185</v>
      </c>
      <c r="E815" s="15">
        <v>180</v>
      </c>
      <c r="F815" s="19"/>
      <c r="G815" s="18"/>
      <c r="H815" s="19"/>
      <c r="I815" s="18"/>
      <c r="J815" s="19"/>
      <c r="K815" s="361"/>
    </row>
    <row r="816" spans="1:11" customFormat="1" ht="30.75" customHeight="1" x14ac:dyDescent="0.25">
      <c r="A816" s="233" t="s">
        <v>580</v>
      </c>
      <c r="B816" s="216"/>
      <c r="C816" s="234">
        <v>150</v>
      </c>
      <c r="D816" s="226"/>
      <c r="E816" s="239"/>
      <c r="F816" s="226">
        <v>18.440000000000001</v>
      </c>
      <c r="G816" s="239">
        <v>10.96</v>
      </c>
      <c r="H816" s="226">
        <v>58.36</v>
      </c>
      <c r="I816" s="239">
        <v>404</v>
      </c>
      <c r="J816" s="226"/>
      <c r="K816" s="532" t="s">
        <v>581</v>
      </c>
    </row>
    <row r="817" spans="1:11" customFormat="1" ht="19.5" customHeight="1" x14ac:dyDescent="0.25">
      <c r="A817" s="233"/>
      <c r="B817" s="216" t="s">
        <v>582</v>
      </c>
      <c r="C817" s="234"/>
      <c r="D817" s="226"/>
      <c r="E817" s="239">
        <v>41</v>
      </c>
      <c r="F817" s="226"/>
      <c r="G817" s="239"/>
      <c r="H817" s="226"/>
      <c r="I817" s="239"/>
      <c r="J817" s="226"/>
      <c r="K817" s="181"/>
    </row>
    <row r="818" spans="1:11" customFormat="1" ht="19.5" customHeight="1" x14ac:dyDescent="0.25">
      <c r="A818" s="233"/>
      <c r="B818" s="216" t="s">
        <v>148</v>
      </c>
      <c r="C818" s="234"/>
      <c r="D818" s="226">
        <v>10.7</v>
      </c>
      <c r="E818" s="239">
        <v>10.7</v>
      </c>
      <c r="F818" s="226"/>
      <c r="G818" s="239"/>
      <c r="H818" s="226"/>
      <c r="I818" s="239"/>
      <c r="J818" s="226"/>
      <c r="K818" s="181"/>
    </row>
    <row r="819" spans="1:11" customFormat="1" ht="19.5" customHeight="1" x14ac:dyDescent="0.25">
      <c r="A819" s="233"/>
      <c r="B819" s="216" t="s">
        <v>147</v>
      </c>
      <c r="C819" s="234"/>
      <c r="D819" s="226">
        <v>21</v>
      </c>
      <c r="E819" s="239">
        <v>21</v>
      </c>
      <c r="F819" s="226"/>
      <c r="G819" s="239"/>
      <c r="H819" s="226"/>
      <c r="I819" s="239"/>
      <c r="J819" s="226"/>
      <c r="K819" s="181"/>
    </row>
    <row r="820" spans="1:11" customFormat="1" ht="19.5" customHeight="1" x14ac:dyDescent="0.25">
      <c r="A820" s="233"/>
      <c r="B820" s="216" t="s">
        <v>156</v>
      </c>
      <c r="C820" s="234"/>
      <c r="D820" s="226">
        <v>10.7</v>
      </c>
      <c r="E820" s="239">
        <v>10.7</v>
      </c>
      <c r="F820" s="226"/>
      <c r="G820" s="239"/>
      <c r="H820" s="226"/>
      <c r="I820" s="239"/>
      <c r="J820" s="226"/>
      <c r="K820" s="181"/>
    </row>
    <row r="821" spans="1:11" customFormat="1" ht="19.5" customHeight="1" x14ac:dyDescent="0.25">
      <c r="A821" s="233"/>
      <c r="B821" s="216" t="s">
        <v>583</v>
      </c>
      <c r="C821" s="234"/>
      <c r="D821" s="226"/>
      <c r="E821" s="239">
        <v>110</v>
      </c>
      <c r="F821" s="226"/>
      <c r="G821" s="239"/>
      <c r="H821" s="226"/>
      <c r="I821" s="239"/>
      <c r="J821" s="226"/>
      <c r="K821" s="181"/>
    </row>
    <row r="822" spans="1:11" customFormat="1" ht="19.5" customHeight="1" x14ac:dyDescent="0.25">
      <c r="A822" s="233"/>
      <c r="B822" s="216" t="s">
        <v>284</v>
      </c>
      <c r="C822" s="234"/>
      <c r="D822" s="226">
        <v>78.5</v>
      </c>
      <c r="E822" s="239">
        <v>78.5</v>
      </c>
      <c r="F822" s="226"/>
      <c r="G822" s="239"/>
      <c r="H822" s="226"/>
      <c r="I822" s="239"/>
      <c r="J822" s="226"/>
      <c r="K822" s="181"/>
    </row>
    <row r="823" spans="1:11" customFormat="1" ht="19.5" customHeight="1" x14ac:dyDescent="0.25">
      <c r="A823" s="233"/>
      <c r="B823" s="216" t="s">
        <v>156</v>
      </c>
      <c r="C823" s="234"/>
      <c r="D823" s="226">
        <v>15</v>
      </c>
      <c r="E823" s="239">
        <v>15</v>
      </c>
      <c r="F823" s="226"/>
      <c r="G823" s="239"/>
      <c r="H823" s="226"/>
      <c r="I823" s="239"/>
      <c r="J823" s="226"/>
      <c r="K823" s="181"/>
    </row>
    <row r="824" spans="1:11" customFormat="1" ht="19.5" customHeight="1" x14ac:dyDescent="0.25">
      <c r="A824" s="233"/>
      <c r="B824" s="216" t="s">
        <v>283</v>
      </c>
      <c r="C824" s="234"/>
      <c r="D824" s="226">
        <v>18</v>
      </c>
      <c r="E824" s="239">
        <v>15</v>
      </c>
      <c r="F824" s="226"/>
      <c r="G824" s="239"/>
      <c r="H824" s="226"/>
      <c r="I824" s="239"/>
      <c r="J824" s="226"/>
      <c r="K824" s="181"/>
    </row>
    <row r="825" spans="1:11" customFormat="1" ht="19.5" customHeight="1" x14ac:dyDescent="0.25">
      <c r="A825" s="216"/>
      <c r="B825" s="216" t="s">
        <v>584</v>
      </c>
      <c r="C825" s="234"/>
      <c r="D825" s="226"/>
      <c r="E825" s="239">
        <v>16.3</v>
      </c>
      <c r="F825" s="226"/>
      <c r="G825" s="239"/>
      <c r="H825" s="226"/>
      <c r="I825" s="239"/>
      <c r="J825" s="226"/>
      <c r="K825" s="181"/>
    </row>
    <row r="826" spans="1:11" customFormat="1" ht="19.5" customHeight="1" x14ac:dyDescent="0.25">
      <c r="A826" s="216"/>
      <c r="B826" s="216" t="s">
        <v>148</v>
      </c>
      <c r="C826" s="234"/>
      <c r="D826" s="226">
        <v>4.25</v>
      </c>
      <c r="E826" s="239">
        <v>4.25</v>
      </c>
      <c r="F826" s="226"/>
      <c r="G826" s="239"/>
      <c r="H826" s="226"/>
      <c r="I826" s="239"/>
      <c r="J826" s="226"/>
      <c r="K826" s="181"/>
    </row>
    <row r="827" spans="1:11" customFormat="1" ht="19.5" customHeight="1" x14ac:dyDescent="0.25">
      <c r="A827" s="216"/>
      <c r="B827" s="216" t="s">
        <v>133</v>
      </c>
      <c r="C827" s="234"/>
      <c r="D827" s="225">
        <v>7.8</v>
      </c>
      <c r="E827" s="234">
        <v>7.8</v>
      </c>
      <c r="F827" s="226"/>
      <c r="G827" s="239"/>
      <c r="H827" s="226"/>
      <c r="I827" s="239"/>
      <c r="J827" s="317"/>
      <c r="K827" s="201"/>
    </row>
    <row r="828" spans="1:11" customFormat="1" ht="19.5" customHeight="1" x14ac:dyDescent="0.25">
      <c r="A828" s="233"/>
      <c r="B828" s="216" t="s">
        <v>156</v>
      </c>
      <c r="C828" s="234"/>
      <c r="D828" s="225">
        <v>4.25</v>
      </c>
      <c r="E828" s="234">
        <v>4.25</v>
      </c>
      <c r="F828" s="225"/>
      <c r="G828" s="234"/>
      <c r="H828" s="225"/>
      <c r="I828" s="234"/>
      <c r="J828" s="225"/>
      <c r="K828" s="181"/>
    </row>
    <row r="829" spans="1:11" customFormat="1" ht="19.5" customHeight="1" x14ac:dyDescent="0.25">
      <c r="A829" s="216"/>
      <c r="B829" s="216" t="s">
        <v>585</v>
      </c>
      <c r="C829" s="234"/>
      <c r="D829" s="225"/>
      <c r="E829" s="234">
        <v>167</v>
      </c>
      <c r="F829" s="225"/>
      <c r="G829" s="234"/>
      <c r="H829" s="225"/>
      <c r="I829" s="234"/>
      <c r="J829" s="225"/>
      <c r="K829" s="181"/>
    </row>
    <row r="830" spans="1:11" ht="24" x14ac:dyDescent="0.25">
      <c r="A830" s="2" t="s">
        <v>158</v>
      </c>
      <c r="B830" s="9"/>
      <c r="C830" s="20" t="s">
        <v>159</v>
      </c>
      <c r="D830" s="6"/>
      <c r="E830" s="4"/>
      <c r="F830" s="5">
        <v>0.126</v>
      </c>
      <c r="G830" s="6">
        <v>2.4999999999999998E-2</v>
      </c>
      <c r="H830" s="5">
        <v>6.2317331334332833</v>
      </c>
      <c r="I830" s="6">
        <v>26.48191904047976</v>
      </c>
      <c r="J830" s="5">
        <v>2.83</v>
      </c>
      <c r="K830" s="361" t="s">
        <v>160</v>
      </c>
    </row>
    <row r="831" spans="1:11" ht="15.75" x14ac:dyDescent="0.25">
      <c r="A831" s="2"/>
      <c r="B831" s="9" t="s">
        <v>100</v>
      </c>
      <c r="C831" s="20"/>
      <c r="D831" s="6">
        <v>0.9</v>
      </c>
      <c r="E831" s="4">
        <v>0.9</v>
      </c>
      <c r="F831" s="5"/>
      <c r="G831" s="6"/>
      <c r="H831" s="5"/>
      <c r="I831" s="6"/>
      <c r="J831" s="5"/>
      <c r="K831" s="377"/>
    </row>
    <row r="832" spans="1:11" ht="15.75" x14ac:dyDescent="0.25">
      <c r="A832" s="2"/>
      <c r="B832" s="9" t="s">
        <v>36</v>
      </c>
      <c r="C832" s="20"/>
      <c r="D832" s="6">
        <v>6</v>
      </c>
      <c r="E832" s="4">
        <v>6</v>
      </c>
      <c r="F832" s="5"/>
      <c r="G832" s="6"/>
      <c r="H832" s="5"/>
      <c r="I832" s="6"/>
      <c r="J832" s="5"/>
      <c r="K832" s="377"/>
    </row>
    <row r="833" spans="1:11" ht="15.75" x14ac:dyDescent="0.25">
      <c r="A833" s="2"/>
      <c r="B833" s="9" t="s">
        <v>161</v>
      </c>
      <c r="C833" s="20"/>
      <c r="D833" s="6">
        <v>8</v>
      </c>
      <c r="E833" s="4">
        <v>7</v>
      </c>
      <c r="F833" s="5"/>
      <c r="G833" s="6"/>
      <c r="H833" s="5"/>
      <c r="I833" s="6"/>
      <c r="J833" s="5"/>
      <c r="K833" s="377"/>
    </row>
    <row r="834" spans="1:11" ht="15.75" x14ac:dyDescent="0.25">
      <c r="A834" s="2"/>
      <c r="B834" s="9" t="s">
        <v>35</v>
      </c>
      <c r="C834" s="20"/>
      <c r="D834" s="6">
        <v>180</v>
      </c>
      <c r="E834" s="4">
        <v>180</v>
      </c>
      <c r="F834" s="75"/>
      <c r="G834" s="6"/>
      <c r="H834" s="5"/>
      <c r="I834" s="6"/>
      <c r="J834" s="5"/>
      <c r="K834" s="377"/>
    </row>
    <row r="835" spans="1:11" ht="15.75" x14ac:dyDescent="0.25">
      <c r="A835" s="552" t="s">
        <v>47</v>
      </c>
      <c r="B835" s="553"/>
      <c r="C835" s="51">
        <f>186+7+C816+C814</f>
        <v>523</v>
      </c>
      <c r="D835" s="138"/>
      <c r="E835" s="42"/>
      <c r="F835" s="10">
        <f>F830+F816+F814</f>
        <v>23.786000000000001</v>
      </c>
      <c r="G835" s="10">
        <f t="shared" ref="G835:J835" si="31">G830+G816+G814</f>
        <v>15.485000000000001</v>
      </c>
      <c r="H835" s="10">
        <f t="shared" si="31"/>
        <v>72.151733133433282</v>
      </c>
      <c r="I835" s="10">
        <f t="shared" si="31"/>
        <v>522.28191904047969</v>
      </c>
      <c r="J835" s="10">
        <f t="shared" si="31"/>
        <v>4.2699999999999996</v>
      </c>
      <c r="K835" s="364"/>
    </row>
    <row r="836" spans="1:11" ht="15.75" x14ac:dyDescent="0.25">
      <c r="A836" s="552" t="s">
        <v>101</v>
      </c>
      <c r="B836" s="553"/>
      <c r="C836" s="535">
        <f>C835+C812+C777+C774</f>
        <v>1697</v>
      </c>
      <c r="D836" s="51"/>
      <c r="E836" s="51"/>
      <c r="F836" s="10">
        <f>F835+F812+F777+F774</f>
        <v>64.509932979672726</v>
      </c>
      <c r="G836" s="10">
        <f t="shared" ref="G836:J836" si="32">G835+G812+G777+G774</f>
        <v>56.398251077290439</v>
      </c>
      <c r="H836" s="10">
        <f t="shared" si="32"/>
        <v>228.20987105359325</v>
      </c>
      <c r="I836" s="10">
        <f t="shared" si="32"/>
        <v>1671.832888551447</v>
      </c>
      <c r="J836" s="10">
        <f t="shared" si="32"/>
        <v>24.569999999999997</v>
      </c>
      <c r="K836" s="364"/>
    </row>
    <row r="837" spans="1:11" ht="15.75" x14ac:dyDescent="0.25">
      <c r="A837" s="55"/>
      <c r="B837" s="48"/>
      <c r="C837" s="87"/>
      <c r="D837" s="88"/>
      <c r="E837" s="6"/>
      <c r="F837" s="58"/>
      <c r="G837" s="58"/>
      <c r="H837" s="58"/>
      <c r="I837" s="58"/>
      <c r="J837" s="58"/>
      <c r="K837" s="362"/>
    </row>
    <row r="838" spans="1:11" ht="15.75" x14ac:dyDescent="0.25">
      <c r="A838" s="81" t="s">
        <v>285</v>
      </c>
      <c r="B838" s="48"/>
      <c r="C838" s="48"/>
      <c r="D838" s="91"/>
      <c r="E838" s="92"/>
      <c r="F838" s="92"/>
      <c r="G838" s="92"/>
      <c r="H838" s="92"/>
      <c r="I838" s="93"/>
      <c r="J838" s="93"/>
      <c r="K838" s="388"/>
    </row>
    <row r="839" spans="1:11" ht="24" customHeight="1" x14ac:dyDescent="0.25">
      <c r="A839" s="30" t="s">
        <v>11</v>
      </c>
      <c r="B839" s="31"/>
      <c r="C839" s="24" t="s">
        <v>12</v>
      </c>
      <c r="D839" s="94" t="s">
        <v>13</v>
      </c>
      <c r="E839" s="21" t="s">
        <v>13</v>
      </c>
      <c r="F839" s="548" t="s">
        <v>14</v>
      </c>
      <c r="G839" s="549"/>
      <c r="H839" s="550"/>
      <c r="I839" s="33" t="s">
        <v>15</v>
      </c>
      <c r="J839" s="34" t="s">
        <v>16</v>
      </c>
      <c r="K839" s="546" t="s">
        <v>17</v>
      </c>
    </row>
    <row r="840" spans="1:11" ht="15.75" x14ac:dyDescent="0.25">
      <c r="A840" s="2" t="s">
        <v>18</v>
      </c>
      <c r="B840" s="9"/>
      <c r="C840" s="20" t="s">
        <v>19</v>
      </c>
      <c r="D840" s="60" t="s">
        <v>20</v>
      </c>
      <c r="E840" s="5" t="s">
        <v>20</v>
      </c>
      <c r="F840" s="36"/>
      <c r="G840" s="37"/>
      <c r="H840" s="37"/>
      <c r="I840" s="4" t="s">
        <v>21</v>
      </c>
      <c r="J840" s="38"/>
      <c r="K840" s="547"/>
    </row>
    <row r="841" spans="1:11" ht="15.75" x14ac:dyDescent="0.25">
      <c r="A841" s="39"/>
      <c r="B841" s="40"/>
      <c r="C841" s="86"/>
      <c r="D841" s="160" t="s">
        <v>22</v>
      </c>
      <c r="E841" s="42" t="s">
        <v>23</v>
      </c>
      <c r="F841" s="42" t="s">
        <v>24</v>
      </c>
      <c r="G841" s="42" t="s">
        <v>25</v>
      </c>
      <c r="H841" s="138" t="s">
        <v>26</v>
      </c>
      <c r="I841" s="43" t="s">
        <v>27</v>
      </c>
      <c r="J841" s="43" t="s">
        <v>28</v>
      </c>
      <c r="K841" s="389"/>
    </row>
    <row r="842" spans="1:11" ht="15.75" x14ac:dyDescent="0.25">
      <c r="A842" s="30"/>
      <c r="B842" s="52" t="s">
        <v>29</v>
      </c>
      <c r="C842" s="20"/>
      <c r="D842" s="89"/>
      <c r="E842" s="45"/>
      <c r="F842" s="92"/>
      <c r="G842" s="45"/>
      <c r="H842" s="92"/>
      <c r="I842" s="45"/>
      <c r="J842" s="92"/>
      <c r="K842" s="361"/>
    </row>
    <row r="843" spans="1:11" ht="31.5" x14ac:dyDescent="0.25">
      <c r="A843" s="35" t="s">
        <v>286</v>
      </c>
      <c r="B843" s="9"/>
      <c r="C843" s="20" t="s">
        <v>106</v>
      </c>
      <c r="D843" s="6"/>
      <c r="E843" s="5"/>
      <c r="F843" s="6">
        <v>7.4310000000000018</v>
      </c>
      <c r="G843" s="5">
        <v>7.4519999999999991</v>
      </c>
      <c r="H843" s="6">
        <v>33.783000000000001</v>
      </c>
      <c r="I843" s="5">
        <v>233.10000000000002</v>
      </c>
      <c r="J843" s="6">
        <v>0.86</v>
      </c>
      <c r="K843" s="361" t="s">
        <v>287</v>
      </c>
    </row>
    <row r="844" spans="1:11" ht="15.75" x14ac:dyDescent="0.25">
      <c r="A844" s="2"/>
      <c r="B844" s="9" t="s">
        <v>211</v>
      </c>
      <c r="C844" s="20"/>
      <c r="D844" s="6">
        <v>22.5</v>
      </c>
      <c r="E844" s="5">
        <v>22.5</v>
      </c>
      <c r="F844" s="6"/>
      <c r="G844" s="5"/>
      <c r="H844" s="6"/>
      <c r="I844" s="5"/>
      <c r="J844" s="6"/>
      <c r="K844" s="361"/>
    </row>
    <row r="845" spans="1:11" ht="15.75" x14ac:dyDescent="0.25">
      <c r="A845" s="2"/>
      <c r="B845" s="9" t="s">
        <v>34</v>
      </c>
      <c r="C845" s="20"/>
      <c r="D845" s="6">
        <v>158</v>
      </c>
      <c r="E845" s="5">
        <v>158</v>
      </c>
      <c r="F845" s="6"/>
      <c r="G845" s="5"/>
      <c r="H845" s="6"/>
      <c r="I845" s="5"/>
      <c r="J845" s="6"/>
      <c r="K845" s="361"/>
    </row>
    <row r="846" spans="1:11" ht="15.75" x14ac:dyDescent="0.25">
      <c r="A846" s="2"/>
      <c r="B846" s="9" t="s">
        <v>36</v>
      </c>
      <c r="C846" s="20"/>
      <c r="D846" s="6">
        <v>2.5</v>
      </c>
      <c r="E846" s="5">
        <v>2.5</v>
      </c>
      <c r="F846" s="6"/>
      <c r="G846" s="5"/>
      <c r="H846" s="6"/>
      <c r="I846" s="5"/>
      <c r="J846" s="6"/>
      <c r="K846" s="361"/>
    </row>
    <row r="847" spans="1:11" ht="15.75" x14ac:dyDescent="0.25">
      <c r="A847" s="2"/>
      <c r="B847" s="48" t="s">
        <v>37</v>
      </c>
      <c r="C847" s="20"/>
      <c r="D847" s="6">
        <v>0.5</v>
      </c>
      <c r="E847" s="5">
        <v>0.5</v>
      </c>
      <c r="F847" s="6"/>
      <c r="G847" s="5"/>
      <c r="H847" s="6"/>
      <c r="I847" s="5"/>
      <c r="J847" s="6"/>
      <c r="K847" s="361"/>
    </row>
    <row r="848" spans="1:11" ht="15.75" x14ac:dyDescent="0.25">
      <c r="A848" s="2"/>
      <c r="B848" s="9" t="s">
        <v>38</v>
      </c>
      <c r="C848" s="20"/>
      <c r="D848" s="6">
        <v>3</v>
      </c>
      <c r="E848" s="5">
        <v>3</v>
      </c>
      <c r="F848" s="6"/>
      <c r="G848" s="5"/>
      <c r="H848" s="6"/>
      <c r="I848" s="5"/>
      <c r="J848" s="6"/>
      <c r="K848" s="361"/>
    </row>
    <row r="849" spans="1:12" ht="15.75" x14ac:dyDescent="0.25">
      <c r="A849" s="2" t="s">
        <v>39</v>
      </c>
      <c r="B849" s="9"/>
      <c r="C849" s="20" t="s">
        <v>40</v>
      </c>
      <c r="D849" s="92"/>
      <c r="E849" s="46"/>
      <c r="F849" s="4">
        <v>2.8522522522522524</v>
      </c>
      <c r="G849" s="5">
        <v>2.4126126126126128</v>
      </c>
      <c r="H849" s="5">
        <v>5.9868026394721046</v>
      </c>
      <c r="I849" s="4">
        <v>42.673951696147256</v>
      </c>
      <c r="J849" s="4">
        <v>1.17</v>
      </c>
      <c r="K849" s="361" t="s">
        <v>41</v>
      </c>
    </row>
    <row r="850" spans="1:12" ht="15.75" x14ac:dyDescent="0.25">
      <c r="A850" s="2"/>
      <c r="B850" s="9" t="s">
        <v>42</v>
      </c>
      <c r="C850" s="20"/>
      <c r="D850" s="6">
        <v>2.5</v>
      </c>
      <c r="E850" s="5">
        <v>2.5</v>
      </c>
      <c r="F850" s="6"/>
      <c r="G850" s="5"/>
      <c r="H850" s="6"/>
      <c r="I850" s="5"/>
      <c r="J850" s="6"/>
      <c r="K850" s="361"/>
    </row>
    <row r="851" spans="1:12" ht="15.75" x14ac:dyDescent="0.25">
      <c r="A851" s="2"/>
      <c r="B851" s="9" t="s">
        <v>36</v>
      </c>
      <c r="C851" s="20"/>
      <c r="D851" s="6">
        <v>6</v>
      </c>
      <c r="E851" s="5">
        <v>6</v>
      </c>
      <c r="F851" s="6"/>
      <c r="G851" s="5"/>
      <c r="H851" s="6"/>
      <c r="I851" s="5"/>
      <c r="J851" s="6"/>
      <c r="K851" s="361"/>
    </row>
    <row r="852" spans="1:12" ht="15.75" x14ac:dyDescent="0.25">
      <c r="A852" s="7"/>
      <c r="B852" s="9" t="s">
        <v>34</v>
      </c>
      <c r="C852" s="20"/>
      <c r="D852" s="6">
        <v>90</v>
      </c>
      <c r="E852" s="5">
        <v>90</v>
      </c>
      <c r="F852" s="6"/>
      <c r="G852" s="5"/>
      <c r="H852" s="6"/>
      <c r="I852" s="5"/>
      <c r="J852" s="6"/>
      <c r="K852" s="361"/>
    </row>
    <row r="853" spans="1:12" ht="15.75" x14ac:dyDescent="0.25">
      <c r="A853" s="7"/>
      <c r="B853" s="9" t="s">
        <v>35</v>
      </c>
      <c r="C853" s="20"/>
      <c r="D853" s="6">
        <v>108</v>
      </c>
      <c r="E853" s="5">
        <v>108</v>
      </c>
      <c r="F853" s="6"/>
      <c r="G853" s="5"/>
      <c r="H853" s="6"/>
      <c r="I853" s="5"/>
      <c r="J853" s="6"/>
      <c r="K853" s="361"/>
    </row>
    <row r="854" spans="1:12" s="403" customFormat="1" ht="28.5" customHeight="1" x14ac:dyDescent="0.25">
      <c r="A854" s="256" t="s">
        <v>112</v>
      </c>
      <c r="B854" s="257"/>
      <c r="C854" s="447" t="s">
        <v>588</v>
      </c>
      <c r="D854" s="261"/>
      <c r="E854" s="258"/>
      <c r="F854" s="266">
        <v>4.93</v>
      </c>
      <c r="G854" s="210">
        <v>7.16</v>
      </c>
      <c r="H854" s="209">
        <v>15.49</v>
      </c>
      <c r="I854" s="266">
        <v>146.1</v>
      </c>
      <c r="J854" s="210"/>
      <c r="K854" s="470" t="s">
        <v>113</v>
      </c>
      <c r="L854" s="471"/>
    </row>
    <row r="855" spans="1:12" s="403" customFormat="1" ht="19.5" customHeight="1" x14ac:dyDescent="0.25">
      <c r="A855" s="256"/>
      <c r="B855" s="257" t="s">
        <v>46</v>
      </c>
      <c r="C855" s="258"/>
      <c r="D855" s="261">
        <v>30</v>
      </c>
      <c r="E855" s="258">
        <v>30</v>
      </c>
      <c r="F855" s="266"/>
      <c r="G855" s="210"/>
      <c r="H855" s="210"/>
      <c r="I855" s="266"/>
      <c r="J855" s="266"/>
      <c r="K855" s="180"/>
    </row>
    <row r="856" spans="1:12" s="403" customFormat="1" ht="19.5" customHeight="1" x14ac:dyDescent="0.25">
      <c r="A856" s="256"/>
      <c r="B856" s="257" t="s">
        <v>114</v>
      </c>
      <c r="C856" s="258"/>
      <c r="D856" s="261">
        <v>10.199999999999999</v>
      </c>
      <c r="E856" s="258">
        <v>10</v>
      </c>
      <c r="F856" s="266"/>
      <c r="G856" s="210"/>
      <c r="H856" s="210"/>
      <c r="I856" s="266"/>
      <c r="J856" s="266"/>
      <c r="K856" s="180"/>
    </row>
    <row r="857" spans="1:12" s="403" customFormat="1" ht="19.5" customHeight="1" thickBot="1" x14ac:dyDescent="0.3">
      <c r="A857" s="256"/>
      <c r="B857" s="257" t="s">
        <v>38</v>
      </c>
      <c r="C857" s="258"/>
      <c r="D857" s="261">
        <v>5</v>
      </c>
      <c r="E857" s="258">
        <v>5</v>
      </c>
      <c r="F857" s="266" t="s">
        <v>9</v>
      </c>
      <c r="G857" s="210"/>
      <c r="H857" s="210"/>
      <c r="I857" s="266"/>
      <c r="J857" s="266"/>
      <c r="K857" s="180"/>
    </row>
    <row r="858" spans="1:12" ht="16.5" thickBot="1" x14ac:dyDescent="0.3">
      <c r="A858" s="49" t="s">
        <v>47</v>
      </c>
      <c r="B858" s="96"/>
      <c r="C858" s="51">
        <f>30+10+5+186+183</f>
        <v>414</v>
      </c>
      <c r="D858" s="22"/>
      <c r="E858" s="23"/>
      <c r="F858" s="10">
        <f>F854+F849+F843</f>
        <v>15.213252252252254</v>
      </c>
      <c r="G858" s="10">
        <f t="shared" ref="G858:J858" si="33">G854+G849+G843</f>
        <v>17.024612612612611</v>
      </c>
      <c r="H858" s="10">
        <f t="shared" si="33"/>
        <v>55.259802639472106</v>
      </c>
      <c r="I858" s="10">
        <f t="shared" si="33"/>
        <v>421.87395169614729</v>
      </c>
      <c r="J858" s="10">
        <f t="shared" si="33"/>
        <v>2.0299999999999998</v>
      </c>
      <c r="K858" s="384"/>
    </row>
    <row r="859" spans="1:12" ht="16.5" thickBot="1" x14ac:dyDescent="0.3">
      <c r="A859" s="30"/>
      <c r="B859" s="52" t="s">
        <v>48</v>
      </c>
      <c r="C859" s="20"/>
      <c r="D859" s="89"/>
      <c r="E859" s="21"/>
      <c r="F859" s="6"/>
      <c r="G859" s="5"/>
      <c r="H859" s="6"/>
      <c r="I859" s="5"/>
      <c r="J859" s="6"/>
      <c r="K859" s="363"/>
    </row>
    <row r="860" spans="1:12" ht="42" customHeight="1" thickBot="1" x14ac:dyDescent="0.3">
      <c r="A860" s="82" t="s">
        <v>192</v>
      </c>
      <c r="B860" s="53"/>
      <c r="C860" s="20">
        <v>180</v>
      </c>
      <c r="D860" s="6">
        <v>180</v>
      </c>
      <c r="E860" s="5">
        <v>180</v>
      </c>
      <c r="F860" s="4">
        <v>0.9</v>
      </c>
      <c r="G860" s="5"/>
      <c r="H860" s="6">
        <v>18.18</v>
      </c>
      <c r="I860" s="5">
        <v>76</v>
      </c>
      <c r="J860" s="6">
        <v>3.6</v>
      </c>
      <c r="K860" s="361" t="s">
        <v>116</v>
      </c>
    </row>
    <row r="861" spans="1:12" ht="16.5" thickBot="1" x14ac:dyDescent="0.3">
      <c r="A861" s="49" t="s">
        <v>47</v>
      </c>
      <c r="B861" s="96"/>
      <c r="C861" s="51">
        <v>180</v>
      </c>
      <c r="D861" s="22"/>
      <c r="E861" s="54"/>
      <c r="F861" s="146">
        <f>F860</f>
        <v>0.9</v>
      </c>
      <c r="G861" s="10">
        <f>G860</f>
        <v>0</v>
      </c>
      <c r="H861" s="146">
        <f>H860</f>
        <v>18.18</v>
      </c>
      <c r="I861" s="10">
        <f>I860</f>
        <v>76</v>
      </c>
      <c r="J861" s="208">
        <f>J860</f>
        <v>3.6</v>
      </c>
      <c r="K861" s="364"/>
    </row>
    <row r="862" spans="1:12" ht="16.5" thickBot="1" x14ac:dyDescent="0.3">
      <c r="A862" s="2"/>
      <c r="B862" s="81" t="s">
        <v>51</v>
      </c>
      <c r="C862" s="412"/>
      <c r="E862" s="448"/>
      <c r="G862" s="412"/>
      <c r="I862" s="412"/>
      <c r="K862" s="361"/>
    </row>
    <row r="863" spans="1:12" s="403" customFormat="1" ht="31.5" customHeight="1" x14ac:dyDescent="0.25">
      <c r="A863" s="464" t="s">
        <v>381</v>
      </c>
      <c r="B863" s="472"/>
      <c r="C863" s="258">
        <v>60</v>
      </c>
      <c r="D863" s="446"/>
      <c r="E863" s="473"/>
      <c r="F863" s="473">
        <v>0.85</v>
      </c>
      <c r="G863" s="473">
        <v>3.66</v>
      </c>
      <c r="H863" s="474">
        <v>5.01</v>
      </c>
      <c r="I863" s="473">
        <v>56.34</v>
      </c>
      <c r="J863" s="474"/>
      <c r="K863" s="475" t="s">
        <v>382</v>
      </c>
    </row>
    <row r="864" spans="1:12" s="403" customFormat="1" ht="15.75" x14ac:dyDescent="0.25">
      <c r="A864" s="464"/>
      <c r="B864" s="472" t="s">
        <v>126</v>
      </c>
      <c r="C864" s="258"/>
      <c r="D864" s="446">
        <v>72.959999999999994</v>
      </c>
      <c r="E864" s="473">
        <v>57</v>
      </c>
      <c r="F864" s="473"/>
      <c r="G864" s="474"/>
      <c r="H864" s="473"/>
      <c r="I864" s="474"/>
      <c r="J864" s="258"/>
      <c r="K864" s="476"/>
    </row>
    <row r="865" spans="1:11" s="403" customFormat="1" ht="15.75" x14ac:dyDescent="0.25">
      <c r="A865" s="464"/>
      <c r="B865" s="472" t="s">
        <v>73</v>
      </c>
      <c r="C865" s="258"/>
      <c r="D865" s="446">
        <v>3.6</v>
      </c>
      <c r="E865" s="473">
        <v>3.6</v>
      </c>
      <c r="F865" s="473"/>
      <c r="G865" s="474"/>
      <c r="H865" s="473"/>
      <c r="I865" s="474"/>
      <c r="J865" s="258"/>
      <c r="K865" s="476"/>
    </row>
    <row r="866" spans="1:11" customFormat="1" ht="49.5" customHeight="1" x14ac:dyDescent="0.25">
      <c r="A866" s="233" t="s">
        <v>586</v>
      </c>
      <c r="B866" s="216"/>
      <c r="C866" s="62" t="s">
        <v>411</v>
      </c>
      <c r="D866" s="25"/>
      <c r="E866" s="7"/>
      <c r="F866" s="5">
        <v>2.5659999999999998</v>
      </c>
      <c r="G866" s="5">
        <v>3.0188000000000001</v>
      </c>
      <c r="H866" s="6">
        <v>9.6292000000000009</v>
      </c>
      <c r="I866" s="5">
        <v>79.599999999999994</v>
      </c>
      <c r="J866" s="6"/>
      <c r="K866" s="1" t="s">
        <v>587</v>
      </c>
    </row>
    <row r="867" spans="1:11" customFormat="1" ht="19.5" customHeight="1" x14ac:dyDescent="0.25">
      <c r="A867" s="233"/>
      <c r="B867" s="3" t="s">
        <v>121</v>
      </c>
      <c r="C867" s="419"/>
      <c r="D867" s="68">
        <v>71.819999999999993</v>
      </c>
      <c r="E867" s="67">
        <v>54</v>
      </c>
      <c r="F867" s="239"/>
      <c r="G867" s="239"/>
      <c r="H867" s="226"/>
      <c r="I867" s="239"/>
      <c r="J867" s="226"/>
      <c r="K867" s="181"/>
    </row>
    <row r="868" spans="1:11" customFormat="1" ht="19.5" customHeight="1" x14ac:dyDescent="0.25">
      <c r="A868" s="233"/>
      <c r="B868" s="3" t="s">
        <v>528</v>
      </c>
      <c r="C868" s="419"/>
      <c r="D868" s="68">
        <v>3.5</v>
      </c>
      <c r="E868" s="67">
        <v>3.5</v>
      </c>
      <c r="F868" s="239"/>
      <c r="G868" s="239"/>
      <c r="H868" s="226"/>
      <c r="I868" s="239"/>
      <c r="J868" s="226"/>
      <c r="K868" s="181"/>
    </row>
    <row r="869" spans="1:11" customFormat="1" ht="19.5" customHeight="1" x14ac:dyDescent="0.25">
      <c r="A869" s="233"/>
      <c r="B869" s="3" t="s">
        <v>52</v>
      </c>
      <c r="C869" s="419"/>
      <c r="D869" s="68">
        <v>9</v>
      </c>
      <c r="E869" s="67">
        <v>7.2</v>
      </c>
      <c r="F869" s="239"/>
      <c r="G869" s="239"/>
      <c r="H869" s="226"/>
      <c r="I869" s="239"/>
      <c r="J869" s="226"/>
      <c r="K869" s="181"/>
    </row>
    <row r="870" spans="1:11" customFormat="1" ht="19.5" customHeight="1" x14ac:dyDescent="0.25">
      <c r="A870" s="233"/>
      <c r="B870" s="3" t="s">
        <v>122</v>
      </c>
      <c r="C870" s="419"/>
      <c r="D870" s="68">
        <v>8.5399999999999991</v>
      </c>
      <c r="E870" s="67">
        <v>7.2</v>
      </c>
      <c r="F870" s="239"/>
      <c r="G870" s="239"/>
      <c r="H870" s="226"/>
      <c r="I870" s="239"/>
      <c r="J870" s="226"/>
      <c r="K870" s="181"/>
    </row>
    <row r="871" spans="1:11" customFormat="1" ht="19.5" customHeight="1" x14ac:dyDescent="0.25">
      <c r="A871" s="233"/>
      <c r="B871" s="3" t="s">
        <v>73</v>
      </c>
      <c r="C871" s="419"/>
      <c r="D871" s="68">
        <v>1.8</v>
      </c>
      <c r="E871" s="67">
        <v>1.8</v>
      </c>
      <c r="F871" s="239"/>
      <c r="G871" s="239"/>
      <c r="H871" s="226"/>
      <c r="I871" s="239"/>
      <c r="J871" s="226"/>
      <c r="K871" s="181"/>
    </row>
    <row r="872" spans="1:11" customFormat="1" ht="19.5" customHeight="1" x14ac:dyDescent="0.25">
      <c r="A872" s="233"/>
      <c r="B872" s="3" t="s">
        <v>181</v>
      </c>
      <c r="C872" s="419"/>
      <c r="D872" s="68">
        <v>126</v>
      </c>
      <c r="E872" s="67">
        <v>126</v>
      </c>
      <c r="F872" s="239"/>
      <c r="G872" s="239"/>
      <c r="H872" s="226"/>
      <c r="I872" s="239"/>
      <c r="J872" s="226"/>
      <c r="K872" s="181"/>
    </row>
    <row r="873" spans="1:11" customFormat="1" ht="36" customHeight="1" x14ac:dyDescent="0.25">
      <c r="A873" s="233"/>
      <c r="B873" s="3" t="s">
        <v>246</v>
      </c>
      <c r="C873" s="419"/>
      <c r="D873" s="68">
        <v>0.6</v>
      </c>
      <c r="E873" s="67">
        <v>0.6</v>
      </c>
      <c r="F873" s="239"/>
      <c r="G873" s="239"/>
      <c r="H873" s="226"/>
      <c r="I873" s="239"/>
      <c r="J873" s="226"/>
      <c r="K873" s="181"/>
    </row>
    <row r="874" spans="1:11" customFormat="1" ht="33" customHeight="1" x14ac:dyDescent="0.25">
      <c r="A874" s="233"/>
      <c r="B874" s="216" t="s">
        <v>57</v>
      </c>
      <c r="C874" s="250"/>
      <c r="D874" s="225">
        <v>11.9</v>
      </c>
      <c r="E874" s="234">
        <v>11.4</v>
      </c>
      <c r="F874" s="226"/>
      <c r="G874" s="239"/>
      <c r="H874" s="226"/>
      <c r="I874" s="239"/>
      <c r="J874" s="226"/>
      <c r="K874" s="181"/>
    </row>
    <row r="875" spans="1:11" customFormat="1" ht="19.5" customHeight="1" x14ac:dyDescent="0.25">
      <c r="A875" s="233"/>
      <c r="B875" s="216" t="s">
        <v>58</v>
      </c>
      <c r="C875" s="250"/>
      <c r="D875" s="225">
        <v>11.97</v>
      </c>
      <c r="E875" s="234">
        <v>11.4</v>
      </c>
      <c r="F875" s="226"/>
      <c r="G875" s="239"/>
      <c r="H875" s="226"/>
      <c r="I875" s="239"/>
      <c r="J875" s="226"/>
      <c r="K875" s="181"/>
    </row>
    <row r="876" spans="1:11" customFormat="1" ht="19.5" customHeight="1" x14ac:dyDescent="0.25">
      <c r="A876" s="233"/>
      <c r="B876" s="216" t="s">
        <v>59</v>
      </c>
      <c r="C876" s="250"/>
      <c r="D876" s="225">
        <v>1.19</v>
      </c>
      <c r="E876" s="234">
        <v>1</v>
      </c>
      <c r="F876" s="226"/>
      <c r="G876" s="239"/>
      <c r="H876" s="226"/>
      <c r="I876" s="239"/>
      <c r="J876" s="226"/>
      <c r="K876" s="181"/>
    </row>
    <row r="877" spans="1:11" customFormat="1" ht="19.5" customHeight="1" x14ac:dyDescent="0.25">
      <c r="A877" s="233"/>
      <c r="B877" s="216" t="s">
        <v>60</v>
      </c>
      <c r="C877" s="250"/>
      <c r="D877" s="225">
        <v>0.96</v>
      </c>
      <c r="E877" s="234">
        <v>0.8</v>
      </c>
      <c r="F877" s="226"/>
      <c r="G877" s="239"/>
      <c r="H877" s="226"/>
      <c r="I877" s="239"/>
      <c r="J877" s="226"/>
      <c r="K877" s="181"/>
    </row>
    <row r="878" spans="1:11" customFormat="1" ht="19.5" customHeight="1" x14ac:dyDescent="0.25">
      <c r="A878" s="233"/>
      <c r="B878" s="216" t="s">
        <v>61</v>
      </c>
      <c r="C878" s="250"/>
      <c r="D878" s="225">
        <v>1</v>
      </c>
      <c r="E878" s="234">
        <v>1</v>
      </c>
      <c r="F878" s="226"/>
      <c r="G878" s="239"/>
      <c r="H878" s="226"/>
      <c r="I878" s="239"/>
      <c r="J878" s="226"/>
      <c r="K878" s="181"/>
    </row>
    <row r="879" spans="1:11" customFormat="1" ht="19.5" customHeight="1" x14ac:dyDescent="0.25">
      <c r="A879" s="233"/>
      <c r="B879" s="211" t="s">
        <v>37</v>
      </c>
      <c r="C879" s="250"/>
      <c r="D879" s="225">
        <v>0.1</v>
      </c>
      <c r="E879" s="234">
        <v>0.1</v>
      </c>
      <c r="F879" s="226"/>
      <c r="G879" s="239"/>
      <c r="H879" s="226"/>
      <c r="I879" s="239"/>
      <c r="J879" s="226"/>
      <c r="K879" s="181"/>
    </row>
    <row r="880" spans="1:11" customFormat="1" ht="30" customHeight="1" x14ac:dyDescent="0.25">
      <c r="A880" s="233"/>
      <c r="B880" s="211" t="s">
        <v>329</v>
      </c>
      <c r="C880" s="250"/>
      <c r="D880" s="225"/>
      <c r="E880" s="234">
        <v>14.3</v>
      </c>
      <c r="F880" s="226"/>
      <c r="G880" s="239"/>
      <c r="H880" s="226"/>
      <c r="I880" s="239"/>
      <c r="J880" s="226"/>
      <c r="K880" s="181"/>
    </row>
    <row r="881" spans="1:11" customFormat="1" ht="19.5" customHeight="1" x14ac:dyDescent="0.25">
      <c r="A881" s="233"/>
      <c r="B881" s="216" t="s">
        <v>63</v>
      </c>
      <c r="C881" s="250"/>
      <c r="D881" s="259"/>
      <c r="E881" s="234">
        <v>10</v>
      </c>
      <c r="F881" s="226"/>
      <c r="G881" s="239"/>
      <c r="H881" s="226"/>
      <c r="I881" s="239"/>
      <c r="J881" s="226"/>
      <c r="K881" s="181"/>
    </row>
    <row r="882" spans="1:11" customFormat="1" ht="19.5" customHeight="1" x14ac:dyDescent="0.25">
      <c r="A882" s="233"/>
      <c r="B882" s="216" t="s">
        <v>130</v>
      </c>
      <c r="C882" s="234"/>
      <c r="D882" s="226">
        <v>5</v>
      </c>
      <c r="E882" s="247">
        <v>5</v>
      </c>
      <c r="F882" s="239"/>
      <c r="G882" s="239"/>
      <c r="H882" s="226"/>
      <c r="I882" s="239"/>
      <c r="J882" s="226"/>
      <c r="K882" s="12"/>
    </row>
    <row r="883" spans="1:11" ht="31.5" x14ac:dyDescent="0.25">
      <c r="A883" s="2" t="s">
        <v>290</v>
      </c>
      <c r="B883" s="83"/>
      <c r="C883" s="84" t="s">
        <v>291</v>
      </c>
      <c r="D883" s="16"/>
      <c r="E883" s="15"/>
      <c r="F883" s="19">
        <v>8.5639520958083821</v>
      </c>
      <c r="G883" s="18">
        <v>7.60265868263473</v>
      </c>
      <c r="H883" s="19">
        <v>10.31492215568862</v>
      </c>
      <c r="I883" s="18">
        <v>144.36047904191616</v>
      </c>
      <c r="J883" s="85">
        <v>0.22</v>
      </c>
      <c r="K883" s="361" t="s">
        <v>292</v>
      </c>
    </row>
    <row r="884" spans="1:11" ht="15.75" x14ac:dyDescent="0.25">
      <c r="A884" s="82"/>
      <c r="B884" s="27" t="s">
        <v>92</v>
      </c>
      <c r="C884" s="18"/>
      <c r="D884" s="16">
        <v>63.3</v>
      </c>
      <c r="E884" s="15">
        <v>46.2</v>
      </c>
      <c r="F884" s="19"/>
      <c r="G884" s="18"/>
      <c r="H884" s="19"/>
      <c r="I884" s="18"/>
      <c r="J884" s="85"/>
      <c r="K884" s="361"/>
    </row>
    <row r="885" spans="1:11" ht="15.75" x14ac:dyDescent="0.25">
      <c r="A885" s="82"/>
      <c r="B885" s="27" t="s">
        <v>179</v>
      </c>
      <c r="C885" s="18"/>
      <c r="D885" s="16">
        <v>48.51</v>
      </c>
      <c r="E885" s="15">
        <v>46.2</v>
      </c>
      <c r="F885" s="19"/>
      <c r="G885" s="18"/>
      <c r="H885" s="19"/>
      <c r="I885" s="18"/>
      <c r="J885" s="85"/>
      <c r="K885" s="361"/>
    </row>
    <row r="886" spans="1:11" ht="15.75" x14ac:dyDescent="0.25">
      <c r="A886" s="82"/>
      <c r="B886" s="27" t="s">
        <v>37</v>
      </c>
      <c r="C886" s="18"/>
      <c r="D886" s="16">
        <v>0.7</v>
      </c>
      <c r="E886" s="15">
        <v>0.7</v>
      </c>
      <c r="F886" s="19"/>
      <c r="G886" s="18"/>
      <c r="H886" s="19"/>
      <c r="I886" s="18"/>
      <c r="J886" s="85"/>
      <c r="K886" s="361"/>
    </row>
    <row r="887" spans="1:11" ht="15.75" x14ac:dyDescent="0.25">
      <c r="A887" s="82"/>
      <c r="B887" s="27" t="s">
        <v>93</v>
      </c>
      <c r="C887" s="18"/>
      <c r="D887" s="16">
        <v>12.6</v>
      </c>
      <c r="E887" s="15">
        <v>12.6</v>
      </c>
      <c r="F887" s="19"/>
      <c r="G887" s="18"/>
      <c r="H887" s="19"/>
      <c r="I887" s="18"/>
      <c r="J887" s="85"/>
      <c r="K887" s="361"/>
    </row>
    <row r="888" spans="1:11" ht="15.75" x14ac:dyDescent="0.25">
      <c r="A888" s="82"/>
      <c r="B888" s="27" t="s">
        <v>94</v>
      </c>
      <c r="C888" s="18"/>
      <c r="D888" s="16">
        <v>18.2</v>
      </c>
      <c r="E888" s="15">
        <v>18.2</v>
      </c>
      <c r="F888" s="19"/>
      <c r="G888" s="18"/>
      <c r="H888" s="19"/>
      <c r="I888" s="18"/>
      <c r="J888" s="85"/>
      <c r="K888" s="361"/>
    </row>
    <row r="889" spans="1:11" ht="15.75" x14ac:dyDescent="0.25">
      <c r="A889" s="82"/>
      <c r="B889" s="27" t="s">
        <v>95</v>
      </c>
      <c r="C889" s="18"/>
      <c r="D889" s="16">
        <v>7</v>
      </c>
      <c r="E889" s="15">
        <v>7</v>
      </c>
      <c r="F889" s="19"/>
      <c r="G889" s="18"/>
      <c r="H889" s="19"/>
      <c r="I889" s="18"/>
      <c r="J889" s="85"/>
      <c r="K889" s="361"/>
    </row>
    <row r="890" spans="1:11" ht="15.75" x14ac:dyDescent="0.25">
      <c r="A890" s="82"/>
      <c r="B890" s="27" t="s">
        <v>72</v>
      </c>
      <c r="C890" s="18"/>
      <c r="D890" s="16"/>
      <c r="E890" s="15">
        <v>81</v>
      </c>
      <c r="F890" s="19"/>
      <c r="G890" s="18"/>
      <c r="H890" s="19"/>
      <c r="I890" s="18"/>
      <c r="J890" s="85"/>
      <c r="K890" s="361"/>
    </row>
    <row r="891" spans="1:11" ht="15.75" x14ac:dyDescent="0.25">
      <c r="A891" s="82"/>
      <c r="B891" s="27" t="s">
        <v>73</v>
      </c>
      <c r="C891" s="18"/>
      <c r="D891" s="16">
        <v>3</v>
      </c>
      <c r="E891" s="15">
        <v>3</v>
      </c>
      <c r="F891" s="19"/>
      <c r="G891" s="18"/>
      <c r="H891" s="19"/>
      <c r="I891" s="18"/>
      <c r="J891" s="85"/>
      <c r="K891" s="361"/>
    </row>
    <row r="892" spans="1:11" ht="15.75" x14ac:dyDescent="0.25">
      <c r="A892" s="82"/>
      <c r="B892" s="27" t="s">
        <v>38</v>
      </c>
      <c r="C892" s="18"/>
      <c r="D892" s="16">
        <v>3</v>
      </c>
      <c r="E892" s="15">
        <v>3</v>
      </c>
      <c r="F892" s="19"/>
      <c r="G892" s="18"/>
      <c r="H892" s="19"/>
      <c r="I892" s="18"/>
      <c r="J892" s="85"/>
      <c r="K892" s="361"/>
    </row>
    <row r="893" spans="1:11" ht="31.5" x14ac:dyDescent="0.25">
      <c r="A893" s="27" t="s">
        <v>293</v>
      </c>
      <c r="B893" s="27"/>
      <c r="C893" s="20">
        <v>130</v>
      </c>
      <c r="D893" s="6"/>
      <c r="E893" s="5"/>
      <c r="F893" s="6">
        <v>4.4823999999999993</v>
      </c>
      <c r="G893" s="5">
        <v>5.1895999999999987</v>
      </c>
      <c r="H893" s="6">
        <v>24.720799999999993</v>
      </c>
      <c r="I893" s="5">
        <v>163.27999999999997</v>
      </c>
      <c r="J893" s="6">
        <v>2.35</v>
      </c>
      <c r="K893" s="8" t="s">
        <v>294</v>
      </c>
    </row>
    <row r="894" spans="1:11" ht="15.75" x14ac:dyDescent="0.25">
      <c r="A894" s="27"/>
      <c r="B894" s="27" t="s">
        <v>295</v>
      </c>
      <c r="C894" s="8"/>
      <c r="D894" s="6">
        <v>35</v>
      </c>
      <c r="E894" s="5">
        <v>35</v>
      </c>
      <c r="F894" s="92"/>
      <c r="G894" s="46"/>
      <c r="H894" s="92"/>
      <c r="I894" s="46"/>
      <c r="J894" s="92"/>
      <c r="K894" s="8"/>
    </row>
    <row r="895" spans="1:11" ht="15.75" x14ac:dyDescent="0.25">
      <c r="A895" s="27"/>
      <c r="B895" s="27" t="s">
        <v>37</v>
      </c>
      <c r="C895" s="8"/>
      <c r="D895" s="92">
        <v>0.5</v>
      </c>
      <c r="E895" s="5">
        <v>0.5</v>
      </c>
      <c r="F895" s="92"/>
      <c r="G895" s="46"/>
      <c r="H895" s="92"/>
      <c r="I895" s="46"/>
      <c r="J895" s="92"/>
      <c r="K895" s="8"/>
    </row>
    <row r="896" spans="1:11" ht="15.75" x14ac:dyDescent="0.25">
      <c r="A896" s="27"/>
      <c r="B896" s="27" t="s">
        <v>52</v>
      </c>
      <c r="C896" s="8"/>
      <c r="D896" s="6">
        <v>18.75</v>
      </c>
      <c r="E896" s="5">
        <v>15</v>
      </c>
      <c r="F896" s="92"/>
      <c r="G896" s="46"/>
      <c r="H896" s="92"/>
      <c r="I896" s="46"/>
      <c r="J896" s="92"/>
      <c r="K896" s="8"/>
    </row>
    <row r="897" spans="1:11" ht="15.75" x14ac:dyDescent="0.25">
      <c r="A897" s="27"/>
      <c r="B897" s="27" t="s">
        <v>59</v>
      </c>
      <c r="C897" s="8"/>
      <c r="D897" s="6">
        <v>14.4</v>
      </c>
      <c r="E897" s="5">
        <v>12</v>
      </c>
      <c r="F897" s="92"/>
      <c r="G897" s="46"/>
      <c r="H897" s="92"/>
      <c r="I897" s="46"/>
      <c r="J897" s="92"/>
      <c r="K897" s="8"/>
    </row>
    <row r="898" spans="1:11" ht="15.75" x14ac:dyDescent="0.25">
      <c r="A898" s="27"/>
      <c r="B898" s="27" t="s">
        <v>230</v>
      </c>
      <c r="C898" s="8"/>
      <c r="D898" s="6">
        <v>3.5</v>
      </c>
      <c r="E898" s="5">
        <v>3.5</v>
      </c>
      <c r="F898" s="92"/>
      <c r="G898" s="46"/>
      <c r="H898" s="92"/>
      <c r="I898" s="46"/>
      <c r="J898" s="92"/>
      <c r="K898" s="8"/>
    </row>
    <row r="899" spans="1:11" ht="15.75" x14ac:dyDescent="0.25">
      <c r="A899" s="27"/>
      <c r="B899" s="27" t="s">
        <v>67</v>
      </c>
      <c r="C899" s="8"/>
      <c r="D899" s="6">
        <v>5</v>
      </c>
      <c r="E899" s="5">
        <v>5</v>
      </c>
      <c r="F899" s="92"/>
      <c r="G899" s="46"/>
      <c r="H899" s="92"/>
      <c r="I899" s="46"/>
      <c r="J899" s="92"/>
      <c r="K899" s="8"/>
    </row>
    <row r="900" spans="1:11" ht="15.75" x14ac:dyDescent="0.25">
      <c r="A900" s="2" t="s">
        <v>214</v>
      </c>
      <c r="B900" s="53"/>
      <c r="C900" s="15">
        <v>180</v>
      </c>
      <c r="D900" s="19"/>
      <c r="E900" s="18"/>
      <c r="F900" s="19">
        <v>0.54</v>
      </c>
      <c r="G900" s="18">
        <v>9.0000000000000011E-2</v>
      </c>
      <c r="H900" s="19">
        <v>16.178000000000001</v>
      </c>
      <c r="I900" s="18">
        <v>75.239999999999995</v>
      </c>
      <c r="J900" s="85">
        <v>0.99</v>
      </c>
      <c r="K900" s="361" t="s">
        <v>215</v>
      </c>
    </row>
    <row r="901" spans="1:11" ht="15.75" x14ac:dyDescent="0.25">
      <c r="A901" s="82"/>
      <c r="B901" s="53" t="s">
        <v>216</v>
      </c>
      <c r="C901" s="15"/>
      <c r="D901" s="19">
        <v>21</v>
      </c>
      <c r="E901" s="18">
        <v>21</v>
      </c>
      <c r="F901" s="19"/>
      <c r="G901" s="18"/>
      <c r="H901" s="19"/>
      <c r="I901" s="18"/>
      <c r="J901" s="85"/>
      <c r="K901" s="361"/>
    </row>
    <row r="902" spans="1:11" ht="15.75" x14ac:dyDescent="0.25">
      <c r="A902" s="82"/>
      <c r="B902" s="53" t="s">
        <v>36</v>
      </c>
      <c r="C902" s="15"/>
      <c r="D902" s="19">
        <v>6</v>
      </c>
      <c r="E902" s="18">
        <v>6</v>
      </c>
      <c r="F902" s="19"/>
      <c r="G902" s="18"/>
      <c r="H902" s="19"/>
      <c r="I902" s="18"/>
      <c r="J902" s="85"/>
      <c r="K902" s="361"/>
    </row>
    <row r="903" spans="1:11" ht="15.75" x14ac:dyDescent="0.25">
      <c r="A903" s="82"/>
      <c r="B903" s="82" t="s">
        <v>78</v>
      </c>
      <c r="C903" s="15"/>
      <c r="D903" s="19">
        <v>180</v>
      </c>
      <c r="E903" s="18">
        <v>180</v>
      </c>
      <c r="F903" s="19"/>
      <c r="G903" s="18"/>
      <c r="H903" s="19"/>
      <c r="I903" s="18"/>
      <c r="J903" s="85"/>
      <c r="K903" s="361"/>
    </row>
    <row r="904" spans="1:11" ht="24" x14ac:dyDescent="0.25">
      <c r="A904" s="2" t="s">
        <v>70</v>
      </c>
      <c r="B904" s="9"/>
      <c r="C904" s="20">
        <v>25</v>
      </c>
      <c r="D904" s="6">
        <v>25</v>
      </c>
      <c r="E904" s="5">
        <v>25</v>
      </c>
      <c r="F904" s="6">
        <v>1.9</v>
      </c>
      <c r="G904" s="5">
        <v>0.2</v>
      </c>
      <c r="H904" s="6">
        <v>12.3</v>
      </c>
      <c r="I904" s="5">
        <v>58.75</v>
      </c>
      <c r="J904" s="6">
        <v>0</v>
      </c>
      <c r="K904" s="368" t="s">
        <v>79</v>
      </c>
    </row>
    <row r="905" spans="1:11" ht="24" x14ac:dyDescent="0.25">
      <c r="A905" s="39" t="s">
        <v>80</v>
      </c>
      <c r="B905" s="40"/>
      <c r="C905" s="86">
        <v>45</v>
      </c>
      <c r="D905" s="37">
        <v>45</v>
      </c>
      <c r="E905" s="75">
        <v>45</v>
      </c>
      <c r="F905" s="37">
        <v>2.97</v>
      </c>
      <c r="G905" s="75">
        <v>0.54</v>
      </c>
      <c r="H905" s="37">
        <v>17.820000000000004</v>
      </c>
      <c r="I905" s="75">
        <v>89.100000000000009</v>
      </c>
      <c r="J905" s="37"/>
      <c r="K905" s="368" t="s">
        <v>81</v>
      </c>
    </row>
    <row r="906" spans="1:11" ht="15.75" x14ac:dyDescent="0.25">
      <c r="A906" s="49" t="s">
        <v>47</v>
      </c>
      <c r="B906" s="96"/>
      <c r="C906" s="51">
        <f>C905+C904+C900+C893+73+180+15+C863</f>
        <v>708</v>
      </c>
      <c r="D906" s="22"/>
      <c r="E906" s="23"/>
      <c r="F906" s="10">
        <f>F905+F904+F900+F893+F883+F866+F863</f>
        <v>21.872352095808381</v>
      </c>
      <c r="G906" s="10">
        <f>G905+G904+G900+G893+G883+G866+G863</f>
        <v>20.301058682634729</v>
      </c>
      <c r="H906" s="10">
        <f>H905+H904+H900+H893+H883+H866+H863</f>
        <v>95.972922155688622</v>
      </c>
      <c r="I906" s="10">
        <f>I905+I904+I900+I893+I883+I866+I863</f>
        <v>666.67047904191622</v>
      </c>
      <c r="J906" s="10">
        <f>J905+J904+J900+J893+J883+J866+J863</f>
        <v>3.56</v>
      </c>
      <c r="K906" s="384"/>
    </row>
    <row r="907" spans="1:11" ht="31.5" x14ac:dyDescent="0.25">
      <c r="A907" s="2"/>
      <c r="B907" s="136" t="s">
        <v>595</v>
      </c>
      <c r="C907" s="20"/>
      <c r="D907" s="6"/>
      <c r="E907" s="5"/>
      <c r="F907" s="6"/>
      <c r="G907" s="5"/>
      <c r="H907" s="6"/>
      <c r="I907" s="5"/>
      <c r="J907" s="6"/>
      <c r="K907" s="361"/>
    </row>
    <row r="908" spans="1:11" ht="15.75" x14ac:dyDescent="0.25">
      <c r="A908" s="2" t="s">
        <v>82</v>
      </c>
      <c r="B908" s="53"/>
      <c r="C908" s="15">
        <v>180</v>
      </c>
      <c r="D908" s="113"/>
      <c r="E908" s="113"/>
      <c r="F908" s="18">
        <v>5.22</v>
      </c>
      <c r="G908" s="112">
        <v>4.5</v>
      </c>
      <c r="H908" s="18">
        <v>7.5600000000000005</v>
      </c>
      <c r="I908" s="18">
        <v>91.8</v>
      </c>
      <c r="J908" s="17">
        <v>0.54</v>
      </c>
      <c r="K908" s="361" t="s">
        <v>83</v>
      </c>
    </row>
    <row r="909" spans="1:11" ht="15.75" x14ac:dyDescent="0.25">
      <c r="A909" s="2" t="s">
        <v>140</v>
      </c>
      <c r="B909" s="2" t="s">
        <v>85</v>
      </c>
      <c r="C909" s="15"/>
      <c r="D909" s="113">
        <v>185</v>
      </c>
      <c r="E909" s="113">
        <v>180</v>
      </c>
      <c r="F909" s="18"/>
      <c r="G909" s="112"/>
      <c r="H909" s="18"/>
      <c r="I909" s="18"/>
      <c r="J909" s="17"/>
      <c r="K909" s="361"/>
    </row>
    <row r="910" spans="1:11" s="403" customFormat="1" ht="28.5" customHeight="1" x14ac:dyDescent="0.25">
      <c r="A910" s="3" t="s">
        <v>387</v>
      </c>
      <c r="B910" s="444"/>
      <c r="C910" s="66">
        <v>200</v>
      </c>
      <c r="D910" s="67"/>
      <c r="E910" s="68"/>
      <c r="F910" s="67">
        <v>11.168200000000001</v>
      </c>
      <c r="G910" s="68">
        <v>12.295200000000001</v>
      </c>
      <c r="H910" s="67">
        <v>27.895400000000002</v>
      </c>
      <c r="I910" s="68">
        <v>268.5</v>
      </c>
      <c r="J910" s="67">
        <v>1.17</v>
      </c>
      <c r="K910" s="414" t="s">
        <v>215</v>
      </c>
    </row>
    <row r="911" spans="1:11" s="403" customFormat="1" ht="30" customHeight="1" x14ac:dyDescent="0.25">
      <c r="A911" s="3"/>
      <c r="B911" s="9" t="s">
        <v>57</v>
      </c>
      <c r="C911" s="66"/>
      <c r="D911" s="67">
        <v>52</v>
      </c>
      <c r="E911" s="68">
        <v>50</v>
      </c>
      <c r="F911" s="67"/>
      <c r="G911" s="68"/>
      <c r="H911" s="67"/>
      <c r="I911" s="68"/>
      <c r="J911" s="67"/>
      <c r="K911" s="414"/>
    </row>
    <row r="912" spans="1:11" s="403" customFormat="1" ht="19.5" customHeight="1" x14ac:dyDescent="0.25">
      <c r="A912" s="3"/>
      <c r="B912" s="3" t="s">
        <v>58</v>
      </c>
      <c r="C912" s="66"/>
      <c r="D912" s="67">
        <v>52</v>
      </c>
      <c r="E912" s="68">
        <v>50</v>
      </c>
      <c r="F912" s="67"/>
      <c r="G912" s="68"/>
      <c r="H912" s="67"/>
      <c r="I912" s="68"/>
      <c r="J912" s="67"/>
      <c r="K912" s="414"/>
    </row>
    <row r="913" spans="1:11" s="403" customFormat="1" ht="19.5" customHeight="1" x14ac:dyDescent="0.25">
      <c r="A913" s="3"/>
      <c r="B913" s="3" t="s">
        <v>73</v>
      </c>
      <c r="C913" s="66"/>
      <c r="D913" s="67">
        <v>1</v>
      </c>
      <c r="E913" s="68">
        <v>1</v>
      </c>
      <c r="F913" s="67"/>
      <c r="G913" s="68"/>
      <c r="H913" s="67"/>
      <c r="I913" s="68"/>
      <c r="J913" s="67"/>
      <c r="K913" s="414"/>
    </row>
    <row r="914" spans="1:11" s="403" customFormat="1" ht="33.75" customHeight="1" x14ac:dyDescent="0.25">
      <c r="A914" s="3"/>
      <c r="B914" s="3" t="s">
        <v>386</v>
      </c>
      <c r="C914" s="66"/>
      <c r="D914" s="67"/>
      <c r="E914" s="445">
        <v>40</v>
      </c>
      <c r="F914" s="67"/>
      <c r="G914" s="68"/>
      <c r="H914" s="67"/>
      <c r="I914" s="68"/>
      <c r="J914" s="67"/>
      <c r="K914" s="414"/>
    </row>
    <row r="915" spans="1:11" s="403" customFormat="1" ht="19.5" customHeight="1" x14ac:dyDescent="0.25">
      <c r="A915" s="3"/>
      <c r="B915" s="3" t="s">
        <v>261</v>
      </c>
      <c r="C915" s="66"/>
      <c r="D915" s="67">
        <v>35</v>
      </c>
      <c r="E915" s="68">
        <v>35</v>
      </c>
      <c r="F915" s="67"/>
      <c r="G915" s="68"/>
      <c r="H915" s="67"/>
      <c r="I915" s="68"/>
      <c r="J915" s="67"/>
      <c r="K915" s="414"/>
    </row>
    <row r="916" spans="1:11" s="403" customFormat="1" ht="19.5" customHeight="1" x14ac:dyDescent="0.25">
      <c r="A916" s="3"/>
      <c r="B916" s="3" t="s">
        <v>181</v>
      </c>
      <c r="C916" s="66"/>
      <c r="D916" s="67">
        <v>112</v>
      </c>
      <c r="E916" s="68">
        <v>112</v>
      </c>
      <c r="F916" s="67"/>
      <c r="G916" s="68"/>
      <c r="H916" s="67"/>
      <c r="I916" s="68"/>
      <c r="J916" s="67"/>
      <c r="K916" s="414"/>
    </row>
    <row r="917" spans="1:11" s="403" customFormat="1" ht="19.5" customHeight="1" x14ac:dyDescent="0.25">
      <c r="A917" s="3"/>
      <c r="B917" s="3" t="s">
        <v>220</v>
      </c>
      <c r="C917" s="66"/>
      <c r="D917" s="67">
        <v>0.4</v>
      </c>
      <c r="E917" s="68">
        <v>0.4</v>
      </c>
      <c r="F917" s="67"/>
      <c r="G917" s="68"/>
      <c r="H917" s="67"/>
      <c r="I917" s="68"/>
      <c r="J917" s="67"/>
      <c r="K917" s="414"/>
    </row>
    <row r="918" spans="1:11" s="403" customFormat="1" ht="19.5" customHeight="1" x14ac:dyDescent="0.25">
      <c r="A918" s="3"/>
      <c r="B918" s="3" t="s">
        <v>389</v>
      </c>
      <c r="C918" s="66"/>
      <c r="D918" s="67"/>
      <c r="E918" s="445">
        <v>140</v>
      </c>
      <c r="F918" s="67"/>
      <c r="G918" s="68"/>
      <c r="H918" s="67"/>
      <c r="I918" s="68"/>
      <c r="J918" s="67"/>
      <c r="K918" s="414"/>
    </row>
    <row r="919" spans="1:11" s="403" customFormat="1" ht="19.5" customHeight="1" x14ac:dyDescent="0.25">
      <c r="A919" s="3"/>
      <c r="B919" s="3" t="s">
        <v>52</v>
      </c>
      <c r="C919" s="66"/>
      <c r="D919" s="67">
        <v>18.75</v>
      </c>
      <c r="E919" s="68">
        <v>15</v>
      </c>
      <c r="F919" s="67"/>
      <c r="G919" s="68"/>
      <c r="H919" s="67"/>
      <c r="I919" s="68"/>
      <c r="J919" s="67"/>
      <c r="K919" s="414"/>
    </row>
    <row r="920" spans="1:11" s="403" customFormat="1" ht="19.5" customHeight="1" x14ac:dyDescent="0.25">
      <c r="A920" s="3"/>
      <c r="B920" s="3" t="s">
        <v>122</v>
      </c>
      <c r="C920" s="66"/>
      <c r="D920" s="67">
        <v>24</v>
      </c>
      <c r="E920" s="68">
        <v>20</v>
      </c>
      <c r="F920" s="67"/>
      <c r="G920" s="68"/>
      <c r="H920" s="67"/>
      <c r="I920" s="68"/>
      <c r="J920" s="67"/>
      <c r="K920" s="414"/>
    </row>
    <row r="921" spans="1:11" s="403" customFormat="1" ht="19.5" customHeight="1" x14ac:dyDescent="0.25">
      <c r="A921" s="3"/>
      <c r="B921" s="3" t="s">
        <v>148</v>
      </c>
      <c r="C921" s="66"/>
      <c r="D921" s="67">
        <v>2</v>
      </c>
      <c r="E921" s="68">
        <v>2</v>
      </c>
      <c r="F921" s="67"/>
      <c r="G921" s="68"/>
      <c r="H921" s="67"/>
      <c r="I921" s="68"/>
      <c r="J921" s="67"/>
      <c r="K921" s="414"/>
    </row>
    <row r="922" spans="1:11" s="403" customFormat="1" ht="26.25" customHeight="1" x14ac:dyDescent="0.25">
      <c r="A922" s="3"/>
      <c r="B922" s="3" t="s">
        <v>388</v>
      </c>
      <c r="C922" s="66"/>
      <c r="D922" s="67"/>
      <c r="E922" s="68">
        <v>20</v>
      </c>
      <c r="F922" s="67"/>
      <c r="G922" s="68"/>
      <c r="H922" s="67"/>
      <c r="I922" s="68"/>
      <c r="J922" s="67"/>
      <c r="K922" s="414"/>
    </row>
    <row r="923" spans="1:11" s="403" customFormat="1" ht="19.5" customHeight="1" x14ac:dyDescent="0.25">
      <c r="A923" s="3"/>
      <c r="B923" s="3" t="s">
        <v>390</v>
      </c>
      <c r="C923" s="66"/>
      <c r="D923" s="67"/>
      <c r="E923" s="445">
        <v>160</v>
      </c>
      <c r="F923" s="67"/>
      <c r="G923" s="68"/>
      <c r="H923" s="67"/>
      <c r="I923" s="68"/>
      <c r="J923" s="67"/>
      <c r="K923" s="414"/>
    </row>
    <row r="924" spans="1:11" ht="15.75" x14ac:dyDescent="0.25">
      <c r="A924" s="2" t="s">
        <v>183</v>
      </c>
      <c r="B924" s="9"/>
      <c r="C924" s="20" t="s">
        <v>40</v>
      </c>
      <c r="D924" s="6"/>
      <c r="E924" s="4"/>
      <c r="F924" s="5">
        <v>0.61020000000000008</v>
      </c>
      <c r="G924" s="6">
        <v>0.25020000000000003</v>
      </c>
      <c r="H924" s="5">
        <v>18.684000000000001</v>
      </c>
      <c r="I924" s="6">
        <v>79.38000000000001</v>
      </c>
      <c r="J924" s="5">
        <v>90</v>
      </c>
      <c r="K924" s="361" t="s">
        <v>184</v>
      </c>
    </row>
    <row r="925" spans="1:11" ht="15.75" x14ac:dyDescent="0.25">
      <c r="A925" s="2"/>
      <c r="B925" s="9" t="s">
        <v>249</v>
      </c>
      <c r="C925" s="20"/>
      <c r="D925" s="6">
        <v>18.399999999999999</v>
      </c>
      <c r="E925" s="4">
        <v>18</v>
      </c>
      <c r="F925" s="5"/>
      <c r="G925" s="6"/>
      <c r="H925" s="5"/>
      <c r="I925" s="6"/>
      <c r="J925" s="5"/>
      <c r="K925" s="361"/>
    </row>
    <row r="926" spans="1:11" ht="15.75" x14ac:dyDescent="0.25">
      <c r="A926" s="2"/>
      <c r="B926" s="9" t="s">
        <v>53</v>
      </c>
      <c r="C926" s="20"/>
      <c r="D926" s="6">
        <v>6</v>
      </c>
      <c r="E926" s="4">
        <v>6</v>
      </c>
      <c r="F926" s="5"/>
      <c r="G926" s="6"/>
      <c r="H926" s="5"/>
      <c r="I926" s="6"/>
      <c r="J926" s="5"/>
      <c r="K926" s="361"/>
    </row>
    <row r="927" spans="1:11" ht="15.75" x14ac:dyDescent="0.25">
      <c r="A927" s="2"/>
      <c r="B927" s="9" t="s">
        <v>78</v>
      </c>
      <c r="C927" s="20"/>
      <c r="D927" s="6">
        <v>180</v>
      </c>
      <c r="E927" s="4">
        <v>180</v>
      </c>
      <c r="F927" s="5"/>
      <c r="G927" s="6"/>
      <c r="H927" s="5"/>
      <c r="I927" s="6"/>
      <c r="J927" s="5"/>
      <c r="K927" s="361"/>
    </row>
    <row r="928" spans="1:11" ht="24" x14ac:dyDescent="0.25">
      <c r="A928" s="2" t="s">
        <v>70</v>
      </c>
      <c r="B928" s="9"/>
      <c r="C928" s="20">
        <v>30</v>
      </c>
      <c r="D928" s="6">
        <v>30</v>
      </c>
      <c r="E928" s="36">
        <v>30</v>
      </c>
      <c r="F928" s="5">
        <v>2.2799999999999998</v>
      </c>
      <c r="G928" s="37">
        <v>0.24</v>
      </c>
      <c r="H928" s="5">
        <v>14.76</v>
      </c>
      <c r="I928" s="37">
        <v>70.5</v>
      </c>
      <c r="J928" s="5">
        <v>0</v>
      </c>
      <c r="K928" s="368" t="s">
        <v>79</v>
      </c>
    </row>
    <row r="929" spans="1:11" ht="15.75" x14ac:dyDescent="0.25">
      <c r="A929" s="49" t="s">
        <v>47</v>
      </c>
      <c r="B929" s="164"/>
      <c r="C929" s="51">
        <f>C928+186+C910+C908</f>
        <v>596</v>
      </c>
      <c r="D929" s="166"/>
      <c r="E929" s="167"/>
      <c r="F929" s="10">
        <f>F928+F924+F910+F908</f>
        <v>19.278400000000001</v>
      </c>
      <c r="G929" s="10">
        <f t="shared" ref="G929:J929" si="34">G928+G924+G910+G908</f>
        <v>17.285400000000003</v>
      </c>
      <c r="H929" s="10">
        <f t="shared" si="34"/>
        <v>68.8994</v>
      </c>
      <c r="I929" s="10">
        <f t="shared" si="34"/>
        <v>510.18</v>
      </c>
      <c r="J929" s="10">
        <f t="shared" si="34"/>
        <v>91.710000000000008</v>
      </c>
      <c r="K929" s="364"/>
    </row>
    <row r="930" spans="1:11" ht="15.75" x14ac:dyDescent="0.25">
      <c r="A930" s="132" t="s">
        <v>101</v>
      </c>
      <c r="B930" s="168"/>
      <c r="C930" s="111">
        <f>C929+C906+C861+C858</f>
        <v>1898</v>
      </c>
      <c r="D930" s="111"/>
      <c r="E930" s="111"/>
      <c r="F930" s="165">
        <f>F929+F906+F861+F858</f>
        <v>57.264004348060638</v>
      </c>
      <c r="G930" s="165">
        <f t="shared" ref="G930:J930" si="35">G929+G906+G861+G858</f>
        <v>54.611071295247342</v>
      </c>
      <c r="H930" s="165">
        <f t="shared" si="35"/>
        <v>238.31212479516071</v>
      </c>
      <c r="I930" s="165">
        <f t="shared" si="35"/>
        <v>1674.7244307380636</v>
      </c>
      <c r="J930" s="165">
        <f t="shared" si="35"/>
        <v>100.9</v>
      </c>
      <c r="K930" s="390"/>
    </row>
    <row r="931" spans="1:11" ht="15.75" x14ac:dyDescent="0.25">
      <c r="A931" s="49" t="s">
        <v>296</v>
      </c>
      <c r="B931" s="80"/>
      <c r="C931" s="397">
        <f>C108+C205+C297+C374+C478+C565+C659+C752+C836+C930</f>
        <v>18118</v>
      </c>
      <c r="D931" s="10"/>
      <c r="E931" s="10"/>
      <c r="F931" s="10">
        <f>F108+F205+F297+F374+F478+F565+F659+F752+F836+F930</f>
        <v>587.82800095972868</v>
      </c>
      <c r="G931" s="10">
        <f>G108+G205+G297+G374+G478+G565+G659+G752+G836+G930</f>
        <v>563.06197935204068</v>
      </c>
      <c r="H931" s="10">
        <f>H108+H205+H297+H374+H478+H565+H659+H752+H836+H930</f>
        <v>2342.5141422132624</v>
      </c>
      <c r="I931" s="10">
        <f>I108+I205+I297+I374+I478+I565+I659+I752+I836+I930</f>
        <v>16746.528032386479</v>
      </c>
      <c r="J931" s="10">
        <f>J108+J205+J297+J374+J478+J565+J659+J752+J836+J930</f>
        <v>503.94599999999991</v>
      </c>
      <c r="K931" s="373"/>
    </row>
    <row r="932" spans="1:11" ht="15.75" x14ac:dyDescent="0.25">
      <c r="A932" s="538" t="s">
        <v>377</v>
      </c>
      <c r="B932" s="539"/>
      <c r="C932" s="297">
        <f>C931/10</f>
        <v>1811.8</v>
      </c>
      <c r="D932" s="272"/>
      <c r="E932" s="255"/>
      <c r="F932" s="255">
        <f t="shared" ref="F932:J932" si="36">F931/10</f>
        <v>58.782800095972867</v>
      </c>
      <c r="G932" s="272">
        <f t="shared" si="36"/>
        <v>56.306197935204068</v>
      </c>
      <c r="H932" s="255">
        <f t="shared" si="36"/>
        <v>234.25141422132623</v>
      </c>
      <c r="I932" s="272">
        <f t="shared" si="36"/>
        <v>1674.6528032386479</v>
      </c>
      <c r="J932" s="255">
        <f t="shared" si="36"/>
        <v>50.39459999999999</v>
      </c>
      <c r="K932" s="392"/>
    </row>
    <row r="933" spans="1:11" ht="15.75" x14ac:dyDescent="0.25">
      <c r="A933" s="9" t="s">
        <v>297</v>
      </c>
      <c r="B933" s="9"/>
      <c r="C933" s="9"/>
      <c r="D933" s="9"/>
      <c r="E933" s="87"/>
      <c r="F933" s="6"/>
      <c r="G933" s="6"/>
      <c r="H933" s="6"/>
      <c r="I933" s="6"/>
      <c r="J933" s="92"/>
      <c r="K933" s="362"/>
    </row>
    <row r="934" spans="1:11" ht="15.75" customHeight="1" x14ac:dyDescent="0.25">
      <c r="A934" s="544" t="s">
        <v>298</v>
      </c>
      <c r="B934" s="544"/>
      <c r="C934" s="544"/>
      <c r="D934" s="544"/>
      <c r="E934" s="544"/>
      <c r="F934" s="544"/>
      <c r="G934" s="544"/>
      <c r="H934" s="544"/>
      <c r="I934" s="544"/>
      <c r="J934" s="544"/>
      <c r="K934" s="544"/>
    </row>
    <row r="935" spans="1:11" ht="15.75" customHeight="1" x14ac:dyDescent="0.25">
      <c r="A935" s="544" t="s">
        <v>299</v>
      </c>
      <c r="B935" s="544"/>
      <c r="C935" s="544"/>
      <c r="D935" s="544"/>
      <c r="E935" s="544"/>
      <c r="F935" s="544"/>
      <c r="G935" s="544"/>
      <c r="H935" s="544"/>
      <c r="I935" s="544"/>
      <c r="J935" s="544"/>
      <c r="K935" s="544"/>
    </row>
    <row r="936" spans="1:11" ht="15.75" customHeight="1" x14ac:dyDescent="0.25">
      <c r="A936" s="544" t="s">
        <v>300</v>
      </c>
      <c r="B936" s="544"/>
      <c r="C936" s="544"/>
      <c r="D936" s="544"/>
      <c r="E936" s="544"/>
      <c r="F936" s="544"/>
      <c r="G936" s="544"/>
      <c r="H936" s="544"/>
      <c r="I936" s="544"/>
      <c r="J936" s="544"/>
      <c r="K936" s="544"/>
    </row>
    <row r="937" spans="1:11" ht="15.75" customHeight="1" x14ac:dyDescent="0.25">
      <c r="A937" s="544" t="s">
        <v>301</v>
      </c>
      <c r="B937" s="544"/>
      <c r="C937" s="544"/>
      <c r="D937" s="544"/>
      <c r="E937" s="544"/>
      <c r="F937" s="544"/>
      <c r="G937" s="544"/>
      <c r="H937" s="544"/>
      <c r="I937" s="544"/>
      <c r="J937" s="544"/>
      <c r="K937" s="544"/>
    </row>
    <row r="938" spans="1:11" ht="15.75" customHeight="1" x14ac:dyDescent="0.25">
      <c r="A938" s="545" t="s">
        <v>302</v>
      </c>
      <c r="B938" s="545"/>
      <c r="C938" s="545"/>
      <c r="D938" s="545"/>
      <c r="E938" s="545"/>
      <c r="F938" s="545"/>
      <c r="G938" s="545"/>
      <c r="H938" s="545"/>
      <c r="I938" s="545"/>
      <c r="J938" s="545"/>
      <c r="K938" s="545"/>
    </row>
    <row r="939" spans="1:11" ht="15.75" customHeight="1" x14ac:dyDescent="0.25">
      <c r="A939" s="544" t="s">
        <v>303</v>
      </c>
      <c r="B939" s="544"/>
      <c r="C939" s="544"/>
      <c r="D939" s="544"/>
      <c r="E939" s="544"/>
      <c r="F939" s="544"/>
      <c r="G939" s="544"/>
      <c r="H939" s="544"/>
      <c r="I939" s="544"/>
      <c r="J939" s="544"/>
      <c r="K939" s="544"/>
    </row>
    <row r="940" spans="1:11" ht="15.75" customHeight="1" x14ac:dyDescent="0.25">
      <c r="A940" s="545" t="s">
        <v>304</v>
      </c>
      <c r="B940" s="545"/>
      <c r="C940" s="545"/>
      <c r="D940" s="545"/>
      <c r="E940" s="545"/>
      <c r="F940" s="545"/>
      <c r="G940" s="545"/>
      <c r="H940" s="545"/>
      <c r="I940" s="545"/>
      <c r="J940" s="545"/>
      <c r="K940" s="545"/>
    </row>
    <row r="941" spans="1:11" ht="15.75" customHeight="1" x14ac:dyDescent="0.25">
      <c r="A941" s="544" t="s">
        <v>305</v>
      </c>
      <c r="B941" s="544"/>
      <c r="C941" s="544"/>
      <c r="D941" s="544"/>
      <c r="E941" s="544"/>
      <c r="F941" s="544"/>
      <c r="G941" s="544"/>
      <c r="H941" s="544"/>
      <c r="I941" s="544"/>
      <c r="J941" s="544"/>
      <c r="K941" s="544"/>
    </row>
    <row r="942" spans="1:11" ht="15.75" customHeight="1" x14ac:dyDescent="0.25">
      <c r="A942" s="545" t="s">
        <v>306</v>
      </c>
      <c r="B942" s="545"/>
      <c r="C942" s="545"/>
      <c r="D942" s="545"/>
      <c r="E942" s="545"/>
      <c r="F942" s="545"/>
      <c r="G942" s="545"/>
      <c r="H942" s="545"/>
      <c r="I942" s="545"/>
      <c r="J942" s="545"/>
      <c r="K942" s="545"/>
    </row>
    <row r="943" spans="1:11" ht="15.75" customHeight="1" x14ac:dyDescent="0.25">
      <c r="A943" s="544" t="s">
        <v>307</v>
      </c>
      <c r="B943" s="544"/>
      <c r="C943" s="544"/>
      <c r="D943" s="544"/>
      <c r="E943" s="544"/>
      <c r="F943" s="544"/>
      <c r="G943" s="544"/>
      <c r="H943" s="544"/>
      <c r="I943" s="544"/>
      <c r="J943" s="544"/>
      <c r="K943" s="544"/>
    </row>
    <row r="944" spans="1:11" ht="15.75" customHeight="1" x14ac:dyDescent="0.25">
      <c r="A944" s="544" t="s">
        <v>308</v>
      </c>
      <c r="B944" s="544"/>
      <c r="C944" s="544"/>
      <c r="D944" s="544"/>
      <c r="E944" s="544"/>
      <c r="F944" s="544"/>
      <c r="G944" s="544"/>
      <c r="H944" s="544"/>
      <c r="I944" s="544"/>
      <c r="J944" s="544"/>
      <c r="K944" s="544"/>
    </row>
    <row r="945" spans="1:11" ht="15.75" customHeight="1" x14ac:dyDescent="0.25">
      <c r="A945" s="544" t="s">
        <v>309</v>
      </c>
      <c r="B945" s="544"/>
      <c r="C945" s="544"/>
      <c r="D945" s="544"/>
      <c r="E945" s="544"/>
      <c r="F945" s="544"/>
      <c r="G945" s="544"/>
      <c r="H945" s="544"/>
      <c r="I945" s="544"/>
      <c r="J945" s="544"/>
      <c r="K945" s="544"/>
    </row>
    <row r="946" spans="1:11" ht="15.75" customHeight="1" x14ac:dyDescent="0.25">
      <c r="A946" s="545" t="s">
        <v>310</v>
      </c>
      <c r="B946" s="545"/>
      <c r="C946" s="545"/>
      <c r="D946" s="545"/>
      <c r="E946" s="545"/>
      <c r="F946" s="545"/>
      <c r="G946" s="545"/>
      <c r="H946" s="545"/>
      <c r="I946" s="545"/>
      <c r="J946" s="545"/>
      <c r="K946" s="545"/>
    </row>
    <row r="947" spans="1:11" ht="15.75" customHeight="1" x14ac:dyDescent="0.25">
      <c r="A947" s="544" t="s">
        <v>311</v>
      </c>
      <c r="B947" s="544"/>
      <c r="C947" s="544"/>
      <c r="D947" s="544"/>
      <c r="E947" s="544"/>
      <c r="F947" s="544"/>
      <c r="G947" s="544"/>
      <c r="H947" s="544"/>
      <c r="I947" s="544"/>
      <c r="J947" s="544"/>
      <c r="K947" s="544"/>
    </row>
    <row r="948" spans="1:11" ht="15.75" customHeight="1" x14ac:dyDescent="0.25">
      <c r="A948" s="544" t="s">
        <v>312</v>
      </c>
      <c r="B948" s="544"/>
      <c r="C948" s="544"/>
      <c r="D948" s="544"/>
      <c r="E948" s="544"/>
      <c r="F948" s="544"/>
      <c r="G948" s="544"/>
      <c r="H948" s="544"/>
      <c r="I948" s="544"/>
      <c r="J948" s="544"/>
      <c r="K948" s="544"/>
    </row>
    <row r="949" spans="1:11" ht="15.75" customHeight="1" x14ac:dyDescent="0.25">
      <c r="A949" s="544" t="s">
        <v>313</v>
      </c>
      <c r="B949" s="544"/>
      <c r="C949" s="544"/>
      <c r="D949" s="544"/>
      <c r="E949" s="544"/>
      <c r="F949" s="544"/>
      <c r="G949" s="544"/>
      <c r="H949" s="544"/>
      <c r="I949" s="544"/>
      <c r="J949" s="544"/>
      <c r="K949" s="544"/>
    </row>
    <row r="950" spans="1:11" ht="15.75" customHeight="1" x14ac:dyDescent="0.25">
      <c r="A950" s="544" t="s">
        <v>314</v>
      </c>
      <c r="B950" s="544"/>
      <c r="C950" s="544"/>
      <c r="D950" s="544"/>
      <c r="E950" s="544"/>
      <c r="F950" s="544"/>
      <c r="G950" s="544"/>
      <c r="H950" s="544"/>
      <c r="I950" s="544"/>
      <c r="J950" s="544"/>
      <c r="K950" s="544"/>
    </row>
    <row r="951" spans="1:11" ht="15.75" customHeight="1" x14ac:dyDescent="0.25">
      <c r="A951" s="544" t="s">
        <v>315</v>
      </c>
      <c r="B951" s="544"/>
      <c r="C951" s="544"/>
      <c r="D951" s="544"/>
      <c r="E951" s="544"/>
      <c r="F951" s="544"/>
      <c r="G951" s="544"/>
      <c r="H951" s="544"/>
      <c r="I951" s="544"/>
      <c r="J951" s="544"/>
      <c r="K951" s="544"/>
    </row>
    <row r="952" spans="1:11" ht="15.75" customHeight="1" x14ac:dyDescent="0.25">
      <c r="A952" s="544" t="s">
        <v>316</v>
      </c>
      <c r="B952" s="544"/>
      <c r="C952" s="544"/>
      <c r="D952" s="544"/>
      <c r="E952" s="544"/>
      <c r="F952" s="544"/>
      <c r="G952" s="544"/>
      <c r="H952" s="544"/>
      <c r="I952" s="544"/>
      <c r="J952" s="544"/>
      <c r="K952" s="544"/>
    </row>
    <row r="953" spans="1:11" ht="15.75" customHeight="1" x14ac:dyDescent="0.25">
      <c r="A953" s="544" t="s">
        <v>317</v>
      </c>
      <c r="B953" s="544"/>
      <c r="C953" s="544"/>
      <c r="D953" s="544"/>
      <c r="E953" s="544"/>
      <c r="F953" s="544"/>
      <c r="G953" s="544"/>
      <c r="H953" s="544"/>
      <c r="I953" s="544"/>
      <c r="J953" s="544"/>
      <c r="K953" s="544"/>
    </row>
    <row r="954" spans="1:11" ht="15.75" customHeight="1" x14ac:dyDescent="0.25">
      <c r="A954" s="544" t="s">
        <v>318</v>
      </c>
      <c r="B954" s="544"/>
      <c r="C954" s="544"/>
      <c r="D954" s="544"/>
      <c r="E954" s="544"/>
      <c r="F954" s="544"/>
      <c r="G954" s="544"/>
      <c r="H954" s="544"/>
      <c r="I954" s="544"/>
      <c r="J954" s="544"/>
      <c r="K954" s="544"/>
    </row>
    <row r="955" spans="1:11" ht="15.75" customHeight="1" x14ac:dyDescent="0.25">
      <c r="A955" s="544" t="s">
        <v>319</v>
      </c>
      <c r="B955" s="544"/>
      <c r="C955" s="544"/>
      <c r="D955" s="544"/>
      <c r="E955" s="544"/>
      <c r="F955" s="544"/>
      <c r="G955" s="544"/>
      <c r="H955" s="544"/>
      <c r="I955" s="544"/>
      <c r="J955" s="544"/>
      <c r="K955" s="544"/>
    </row>
    <row r="956" spans="1:11" ht="15.75" customHeight="1" x14ac:dyDescent="0.25">
      <c r="A956" s="544" t="s">
        <v>320</v>
      </c>
      <c r="B956" s="544"/>
      <c r="C956" s="544"/>
      <c r="D956" s="544"/>
      <c r="E956" s="544"/>
      <c r="F956" s="544"/>
      <c r="G956" s="544"/>
      <c r="H956" s="544"/>
      <c r="I956" s="544"/>
      <c r="J956" s="544"/>
      <c r="K956" s="544"/>
    </row>
    <row r="957" spans="1:11" ht="15.75" customHeight="1" x14ac:dyDescent="0.25">
      <c r="A957" s="544" t="s">
        <v>321</v>
      </c>
      <c r="B957" s="544"/>
      <c r="C957" s="544"/>
      <c r="D957" s="544"/>
      <c r="E957" s="544"/>
      <c r="F957" s="544"/>
      <c r="G957" s="544"/>
      <c r="H957" s="544"/>
      <c r="I957" s="544"/>
      <c r="J957" s="544"/>
      <c r="K957" s="544"/>
    </row>
    <row r="958" spans="1:11" ht="15.75" x14ac:dyDescent="0.25">
      <c r="A958" s="48"/>
      <c r="B958" s="48"/>
      <c r="C958" s="48"/>
      <c r="D958" s="91"/>
      <c r="E958" s="58"/>
      <c r="F958" s="58"/>
      <c r="G958" s="58"/>
      <c r="H958" s="58"/>
      <c r="I958" s="58"/>
      <c r="J958" s="92"/>
      <c r="K958" s="362"/>
    </row>
  </sheetData>
  <autoFilter ref="A1:K958" xr:uid="{00000000-0009-0000-0000-000001000000}"/>
  <mergeCells count="39">
    <mergeCell ref="F378:H378"/>
    <mergeCell ref="F300:H300"/>
    <mergeCell ref="F10:H10"/>
    <mergeCell ref="F111:H112"/>
    <mergeCell ref="F208:H209"/>
    <mergeCell ref="F755:H755"/>
    <mergeCell ref="F839:H839"/>
    <mergeCell ref="C481:F481"/>
    <mergeCell ref="F482:H482"/>
    <mergeCell ref="F569:H569"/>
    <mergeCell ref="F663:H663"/>
    <mergeCell ref="A835:B835"/>
    <mergeCell ref="A836:B836"/>
    <mergeCell ref="K839:K840"/>
    <mergeCell ref="A945:K945"/>
    <mergeCell ref="A934:K934"/>
    <mergeCell ref="A935:K935"/>
    <mergeCell ref="A936:K936"/>
    <mergeCell ref="A937:K937"/>
    <mergeCell ref="A938:K938"/>
    <mergeCell ref="A939:K939"/>
    <mergeCell ref="A940:K940"/>
    <mergeCell ref="A941:K941"/>
    <mergeCell ref="A942:K942"/>
    <mergeCell ref="A943:K943"/>
    <mergeCell ref="A944:K944"/>
    <mergeCell ref="A932:B932"/>
    <mergeCell ref="A957:K957"/>
    <mergeCell ref="A946:K946"/>
    <mergeCell ref="A947:K947"/>
    <mergeCell ref="A948:K948"/>
    <mergeCell ref="A949:K949"/>
    <mergeCell ref="A950:K950"/>
    <mergeCell ref="A951:K951"/>
    <mergeCell ref="A952:K952"/>
    <mergeCell ref="A953:K953"/>
    <mergeCell ref="A954:K954"/>
    <mergeCell ref="A955:K955"/>
    <mergeCell ref="A956:K956"/>
  </mergeCells>
  <pageMargins left="0" right="0" top="0" bottom="0" header="0.31496062992125984" footer="0.31496062992125984"/>
  <pageSetup paperSize="9" scale="6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E61"/>
  <sheetViews>
    <sheetView topLeftCell="A16" zoomScale="110" zoomScaleNormal="110" workbookViewId="0">
      <selection activeCell="A23" sqref="A23:XFD23"/>
    </sheetView>
  </sheetViews>
  <sheetFormatPr defaultRowHeight="12.75" x14ac:dyDescent="0.2"/>
  <cols>
    <col min="1" max="1" width="25.85546875" style="489" customWidth="1"/>
    <col min="2" max="2" width="26.140625" style="489" customWidth="1"/>
    <col min="3" max="3" width="27.5703125" style="489" customWidth="1"/>
    <col min="4" max="5" width="26.7109375" style="489" customWidth="1"/>
    <col min="6" max="248" width="9.140625" style="489"/>
    <col min="249" max="249" width="25.85546875" style="489" customWidth="1"/>
    <col min="250" max="250" width="10.5703125" style="489" customWidth="1"/>
    <col min="251" max="251" width="26.140625" style="489" customWidth="1"/>
    <col min="252" max="252" width="11.140625" style="489" customWidth="1"/>
    <col min="253" max="253" width="28" style="489" customWidth="1"/>
    <col min="254" max="254" width="11.140625" style="489" customWidth="1"/>
    <col min="255" max="255" width="22.5703125" style="489" customWidth="1"/>
    <col min="256" max="256" width="11.140625" style="489" customWidth="1"/>
    <col min="257" max="257" width="22.42578125" style="489" customWidth="1"/>
    <col min="258" max="258" width="11.42578125" style="489" customWidth="1"/>
    <col min="259" max="259" width="25" style="489" customWidth="1"/>
    <col min="260" max="260" width="11" style="489" customWidth="1"/>
    <col min="261" max="504" width="9.140625" style="489"/>
    <col min="505" max="505" width="25.85546875" style="489" customWidth="1"/>
    <col min="506" max="506" width="10.5703125" style="489" customWidth="1"/>
    <col min="507" max="507" width="26.140625" style="489" customWidth="1"/>
    <col min="508" max="508" width="11.140625" style="489" customWidth="1"/>
    <col min="509" max="509" width="28" style="489" customWidth="1"/>
    <col min="510" max="510" width="11.140625" style="489" customWidth="1"/>
    <col min="511" max="511" width="22.5703125" style="489" customWidth="1"/>
    <col min="512" max="512" width="11.140625" style="489" customWidth="1"/>
    <col min="513" max="513" width="22.42578125" style="489" customWidth="1"/>
    <col min="514" max="514" width="11.42578125" style="489" customWidth="1"/>
    <col min="515" max="515" width="25" style="489" customWidth="1"/>
    <col min="516" max="516" width="11" style="489" customWidth="1"/>
    <col min="517" max="760" width="9.140625" style="489"/>
    <col min="761" max="761" width="25.85546875" style="489" customWidth="1"/>
    <col min="762" max="762" width="10.5703125" style="489" customWidth="1"/>
    <col min="763" max="763" width="26.140625" style="489" customWidth="1"/>
    <col min="764" max="764" width="11.140625" style="489" customWidth="1"/>
    <col min="765" max="765" width="28" style="489" customWidth="1"/>
    <col min="766" max="766" width="11.140625" style="489" customWidth="1"/>
    <col min="767" max="767" width="22.5703125" style="489" customWidth="1"/>
    <col min="768" max="768" width="11.140625" style="489" customWidth="1"/>
    <col min="769" max="769" width="22.42578125" style="489" customWidth="1"/>
    <col min="770" max="770" width="11.42578125" style="489" customWidth="1"/>
    <col min="771" max="771" width="25" style="489" customWidth="1"/>
    <col min="772" max="772" width="11" style="489" customWidth="1"/>
    <col min="773" max="1016" width="9.140625" style="489"/>
    <col min="1017" max="1017" width="25.85546875" style="489" customWidth="1"/>
    <col min="1018" max="1018" width="10.5703125" style="489" customWidth="1"/>
    <col min="1019" max="1019" width="26.140625" style="489" customWidth="1"/>
    <col min="1020" max="1020" width="11.140625" style="489" customWidth="1"/>
    <col min="1021" max="1021" width="28" style="489" customWidth="1"/>
    <col min="1022" max="1022" width="11.140625" style="489" customWidth="1"/>
    <col min="1023" max="1023" width="22.5703125" style="489" customWidth="1"/>
    <col min="1024" max="1024" width="11.140625" style="489" customWidth="1"/>
    <col min="1025" max="1025" width="22.42578125" style="489" customWidth="1"/>
    <col min="1026" max="1026" width="11.42578125" style="489" customWidth="1"/>
    <col min="1027" max="1027" width="25" style="489" customWidth="1"/>
    <col min="1028" max="1028" width="11" style="489" customWidth="1"/>
    <col min="1029" max="1272" width="9.140625" style="489"/>
    <col min="1273" max="1273" width="25.85546875" style="489" customWidth="1"/>
    <col min="1274" max="1274" width="10.5703125" style="489" customWidth="1"/>
    <col min="1275" max="1275" width="26.140625" style="489" customWidth="1"/>
    <col min="1276" max="1276" width="11.140625" style="489" customWidth="1"/>
    <col min="1277" max="1277" width="28" style="489" customWidth="1"/>
    <col min="1278" max="1278" width="11.140625" style="489" customWidth="1"/>
    <col min="1279" max="1279" width="22.5703125" style="489" customWidth="1"/>
    <col min="1280" max="1280" width="11.140625" style="489" customWidth="1"/>
    <col min="1281" max="1281" width="22.42578125" style="489" customWidth="1"/>
    <col min="1282" max="1282" width="11.42578125" style="489" customWidth="1"/>
    <col min="1283" max="1283" width="25" style="489" customWidth="1"/>
    <col min="1284" max="1284" width="11" style="489" customWidth="1"/>
    <col min="1285" max="1528" width="9.140625" style="489"/>
    <col min="1529" max="1529" width="25.85546875" style="489" customWidth="1"/>
    <col min="1530" max="1530" width="10.5703125" style="489" customWidth="1"/>
    <col min="1531" max="1531" width="26.140625" style="489" customWidth="1"/>
    <col min="1532" max="1532" width="11.140625" style="489" customWidth="1"/>
    <col min="1533" max="1533" width="28" style="489" customWidth="1"/>
    <col min="1534" max="1534" width="11.140625" style="489" customWidth="1"/>
    <col min="1535" max="1535" width="22.5703125" style="489" customWidth="1"/>
    <col min="1536" max="1536" width="11.140625" style="489" customWidth="1"/>
    <col min="1537" max="1537" width="22.42578125" style="489" customWidth="1"/>
    <col min="1538" max="1538" width="11.42578125" style="489" customWidth="1"/>
    <col min="1539" max="1539" width="25" style="489" customWidth="1"/>
    <col min="1540" max="1540" width="11" style="489" customWidth="1"/>
    <col min="1541" max="1784" width="9.140625" style="489"/>
    <col min="1785" max="1785" width="25.85546875" style="489" customWidth="1"/>
    <col min="1786" max="1786" width="10.5703125" style="489" customWidth="1"/>
    <col min="1787" max="1787" width="26.140625" style="489" customWidth="1"/>
    <col min="1788" max="1788" width="11.140625" style="489" customWidth="1"/>
    <col min="1789" max="1789" width="28" style="489" customWidth="1"/>
    <col min="1790" max="1790" width="11.140625" style="489" customWidth="1"/>
    <col min="1791" max="1791" width="22.5703125" style="489" customWidth="1"/>
    <col min="1792" max="1792" width="11.140625" style="489" customWidth="1"/>
    <col min="1793" max="1793" width="22.42578125" style="489" customWidth="1"/>
    <col min="1794" max="1794" width="11.42578125" style="489" customWidth="1"/>
    <col min="1795" max="1795" width="25" style="489" customWidth="1"/>
    <col min="1796" max="1796" width="11" style="489" customWidth="1"/>
    <col min="1797" max="2040" width="9.140625" style="489"/>
    <col min="2041" max="2041" width="25.85546875" style="489" customWidth="1"/>
    <col min="2042" max="2042" width="10.5703125" style="489" customWidth="1"/>
    <col min="2043" max="2043" width="26.140625" style="489" customWidth="1"/>
    <col min="2044" max="2044" width="11.140625" style="489" customWidth="1"/>
    <col min="2045" max="2045" width="28" style="489" customWidth="1"/>
    <col min="2046" max="2046" width="11.140625" style="489" customWidth="1"/>
    <col min="2047" max="2047" width="22.5703125" style="489" customWidth="1"/>
    <col min="2048" max="2048" width="11.140625" style="489" customWidth="1"/>
    <col min="2049" max="2049" width="22.42578125" style="489" customWidth="1"/>
    <col min="2050" max="2050" width="11.42578125" style="489" customWidth="1"/>
    <col min="2051" max="2051" width="25" style="489" customWidth="1"/>
    <col min="2052" max="2052" width="11" style="489" customWidth="1"/>
    <col min="2053" max="2296" width="9.140625" style="489"/>
    <col min="2297" max="2297" width="25.85546875" style="489" customWidth="1"/>
    <col min="2298" max="2298" width="10.5703125" style="489" customWidth="1"/>
    <col min="2299" max="2299" width="26.140625" style="489" customWidth="1"/>
    <col min="2300" max="2300" width="11.140625" style="489" customWidth="1"/>
    <col min="2301" max="2301" width="28" style="489" customWidth="1"/>
    <col min="2302" max="2302" width="11.140625" style="489" customWidth="1"/>
    <col min="2303" max="2303" width="22.5703125" style="489" customWidth="1"/>
    <col min="2304" max="2304" width="11.140625" style="489" customWidth="1"/>
    <col min="2305" max="2305" width="22.42578125" style="489" customWidth="1"/>
    <col min="2306" max="2306" width="11.42578125" style="489" customWidth="1"/>
    <col min="2307" max="2307" width="25" style="489" customWidth="1"/>
    <col min="2308" max="2308" width="11" style="489" customWidth="1"/>
    <col min="2309" max="2552" width="9.140625" style="489"/>
    <col min="2553" max="2553" width="25.85546875" style="489" customWidth="1"/>
    <col min="2554" max="2554" width="10.5703125" style="489" customWidth="1"/>
    <col min="2555" max="2555" width="26.140625" style="489" customWidth="1"/>
    <col min="2556" max="2556" width="11.140625" style="489" customWidth="1"/>
    <col min="2557" max="2557" width="28" style="489" customWidth="1"/>
    <col min="2558" max="2558" width="11.140625" style="489" customWidth="1"/>
    <col min="2559" max="2559" width="22.5703125" style="489" customWidth="1"/>
    <col min="2560" max="2560" width="11.140625" style="489" customWidth="1"/>
    <col min="2561" max="2561" width="22.42578125" style="489" customWidth="1"/>
    <col min="2562" max="2562" width="11.42578125" style="489" customWidth="1"/>
    <col min="2563" max="2563" width="25" style="489" customWidth="1"/>
    <col min="2564" max="2564" width="11" style="489" customWidth="1"/>
    <col min="2565" max="2808" width="9.140625" style="489"/>
    <col min="2809" max="2809" width="25.85546875" style="489" customWidth="1"/>
    <col min="2810" max="2810" width="10.5703125" style="489" customWidth="1"/>
    <col min="2811" max="2811" width="26.140625" style="489" customWidth="1"/>
    <col min="2812" max="2812" width="11.140625" style="489" customWidth="1"/>
    <col min="2813" max="2813" width="28" style="489" customWidth="1"/>
    <col min="2814" max="2814" width="11.140625" style="489" customWidth="1"/>
    <col min="2815" max="2815" width="22.5703125" style="489" customWidth="1"/>
    <col min="2816" max="2816" width="11.140625" style="489" customWidth="1"/>
    <col min="2817" max="2817" width="22.42578125" style="489" customWidth="1"/>
    <col min="2818" max="2818" width="11.42578125" style="489" customWidth="1"/>
    <col min="2819" max="2819" width="25" style="489" customWidth="1"/>
    <col min="2820" max="2820" width="11" style="489" customWidth="1"/>
    <col min="2821" max="3064" width="9.140625" style="489"/>
    <col min="3065" max="3065" width="25.85546875" style="489" customWidth="1"/>
    <col min="3066" max="3066" width="10.5703125" style="489" customWidth="1"/>
    <col min="3067" max="3067" width="26.140625" style="489" customWidth="1"/>
    <col min="3068" max="3068" width="11.140625" style="489" customWidth="1"/>
    <col min="3069" max="3069" width="28" style="489" customWidth="1"/>
    <col min="3070" max="3070" width="11.140625" style="489" customWidth="1"/>
    <col min="3071" max="3071" width="22.5703125" style="489" customWidth="1"/>
    <col min="3072" max="3072" width="11.140625" style="489" customWidth="1"/>
    <col min="3073" max="3073" width="22.42578125" style="489" customWidth="1"/>
    <col min="3074" max="3074" width="11.42578125" style="489" customWidth="1"/>
    <col min="3075" max="3075" width="25" style="489" customWidth="1"/>
    <col min="3076" max="3076" width="11" style="489" customWidth="1"/>
    <col min="3077" max="3320" width="9.140625" style="489"/>
    <col min="3321" max="3321" width="25.85546875" style="489" customWidth="1"/>
    <col min="3322" max="3322" width="10.5703125" style="489" customWidth="1"/>
    <col min="3323" max="3323" width="26.140625" style="489" customWidth="1"/>
    <col min="3324" max="3324" width="11.140625" style="489" customWidth="1"/>
    <col min="3325" max="3325" width="28" style="489" customWidth="1"/>
    <col min="3326" max="3326" width="11.140625" style="489" customWidth="1"/>
    <col min="3327" max="3327" width="22.5703125" style="489" customWidth="1"/>
    <col min="3328" max="3328" width="11.140625" style="489" customWidth="1"/>
    <col min="3329" max="3329" width="22.42578125" style="489" customWidth="1"/>
    <col min="3330" max="3330" width="11.42578125" style="489" customWidth="1"/>
    <col min="3331" max="3331" width="25" style="489" customWidth="1"/>
    <col min="3332" max="3332" width="11" style="489" customWidth="1"/>
    <col min="3333" max="3576" width="9.140625" style="489"/>
    <col min="3577" max="3577" width="25.85546875" style="489" customWidth="1"/>
    <col min="3578" max="3578" width="10.5703125" style="489" customWidth="1"/>
    <col min="3579" max="3579" width="26.140625" style="489" customWidth="1"/>
    <col min="3580" max="3580" width="11.140625" style="489" customWidth="1"/>
    <col min="3581" max="3581" width="28" style="489" customWidth="1"/>
    <col min="3582" max="3582" width="11.140625" style="489" customWidth="1"/>
    <col min="3583" max="3583" width="22.5703125" style="489" customWidth="1"/>
    <col min="3584" max="3584" width="11.140625" style="489" customWidth="1"/>
    <col min="3585" max="3585" width="22.42578125" style="489" customWidth="1"/>
    <col min="3586" max="3586" width="11.42578125" style="489" customWidth="1"/>
    <col min="3587" max="3587" width="25" style="489" customWidth="1"/>
    <col min="3588" max="3588" width="11" style="489" customWidth="1"/>
    <col min="3589" max="3832" width="9.140625" style="489"/>
    <col min="3833" max="3833" width="25.85546875" style="489" customWidth="1"/>
    <col min="3834" max="3834" width="10.5703125" style="489" customWidth="1"/>
    <col min="3835" max="3835" width="26.140625" style="489" customWidth="1"/>
    <col min="3836" max="3836" width="11.140625" style="489" customWidth="1"/>
    <col min="3837" max="3837" width="28" style="489" customWidth="1"/>
    <col min="3838" max="3838" width="11.140625" style="489" customWidth="1"/>
    <col min="3839" max="3839" width="22.5703125" style="489" customWidth="1"/>
    <col min="3840" max="3840" width="11.140625" style="489" customWidth="1"/>
    <col min="3841" max="3841" width="22.42578125" style="489" customWidth="1"/>
    <col min="3842" max="3842" width="11.42578125" style="489" customWidth="1"/>
    <col min="3843" max="3843" width="25" style="489" customWidth="1"/>
    <col min="3844" max="3844" width="11" style="489" customWidth="1"/>
    <col min="3845" max="4088" width="9.140625" style="489"/>
    <col min="4089" max="4089" width="25.85546875" style="489" customWidth="1"/>
    <col min="4090" max="4090" width="10.5703125" style="489" customWidth="1"/>
    <col min="4091" max="4091" width="26.140625" style="489" customWidth="1"/>
    <col min="4092" max="4092" width="11.140625" style="489" customWidth="1"/>
    <col min="4093" max="4093" width="28" style="489" customWidth="1"/>
    <col min="4094" max="4094" width="11.140625" style="489" customWidth="1"/>
    <col min="4095" max="4095" width="22.5703125" style="489" customWidth="1"/>
    <col min="4096" max="4096" width="11.140625" style="489" customWidth="1"/>
    <col min="4097" max="4097" width="22.42578125" style="489" customWidth="1"/>
    <col min="4098" max="4098" width="11.42578125" style="489" customWidth="1"/>
    <col min="4099" max="4099" width="25" style="489" customWidth="1"/>
    <col min="4100" max="4100" width="11" style="489" customWidth="1"/>
    <col min="4101" max="4344" width="9.140625" style="489"/>
    <col min="4345" max="4345" width="25.85546875" style="489" customWidth="1"/>
    <col min="4346" max="4346" width="10.5703125" style="489" customWidth="1"/>
    <col min="4347" max="4347" width="26.140625" style="489" customWidth="1"/>
    <col min="4348" max="4348" width="11.140625" style="489" customWidth="1"/>
    <col min="4349" max="4349" width="28" style="489" customWidth="1"/>
    <col min="4350" max="4350" width="11.140625" style="489" customWidth="1"/>
    <col min="4351" max="4351" width="22.5703125" style="489" customWidth="1"/>
    <col min="4352" max="4352" width="11.140625" style="489" customWidth="1"/>
    <col min="4353" max="4353" width="22.42578125" style="489" customWidth="1"/>
    <col min="4354" max="4354" width="11.42578125" style="489" customWidth="1"/>
    <col min="4355" max="4355" width="25" style="489" customWidth="1"/>
    <col min="4356" max="4356" width="11" style="489" customWidth="1"/>
    <col min="4357" max="4600" width="9.140625" style="489"/>
    <col min="4601" max="4601" width="25.85546875" style="489" customWidth="1"/>
    <col min="4602" max="4602" width="10.5703125" style="489" customWidth="1"/>
    <col min="4603" max="4603" width="26.140625" style="489" customWidth="1"/>
    <col min="4604" max="4604" width="11.140625" style="489" customWidth="1"/>
    <col min="4605" max="4605" width="28" style="489" customWidth="1"/>
    <col min="4606" max="4606" width="11.140625" style="489" customWidth="1"/>
    <col min="4607" max="4607" width="22.5703125" style="489" customWidth="1"/>
    <col min="4608" max="4608" width="11.140625" style="489" customWidth="1"/>
    <col min="4609" max="4609" width="22.42578125" style="489" customWidth="1"/>
    <col min="4610" max="4610" width="11.42578125" style="489" customWidth="1"/>
    <col min="4611" max="4611" width="25" style="489" customWidth="1"/>
    <col min="4612" max="4612" width="11" style="489" customWidth="1"/>
    <col min="4613" max="4856" width="9.140625" style="489"/>
    <col min="4857" max="4857" width="25.85546875" style="489" customWidth="1"/>
    <col min="4858" max="4858" width="10.5703125" style="489" customWidth="1"/>
    <col min="4859" max="4859" width="26.140625" style="489" customWidth="1"/>
    <col min="4860" max="4860" width="11.140625" style="489" customWidth="1"/>
    <col min="4861" max="4861" width="28" style="489" customWidth="1"/>
    <col min="4862" max="4862" width="11.140625" style="489" customWidth="1"/>
    <col min="4863" max="4863" width="22.5703125" style="489" customWidth="1"/>
    <col min="4864" max="4864" width="11.140625" style="489" customWidth="1"/>
    <col min="4865" max="4865" width="22.42578125" style="489" customWidth="1"/>
    <col min="4866" max="4866" width="11.42578125" style="489" customWidth="1"/>
    <col min="4867" max="4867" width="25" style="489" customWidth="1"/>
    <col min="4868" max="4868" width="11" style="489" customWidth="1"/>
    <col min="4869" max="5112" width="9.140625" style="489"/>
    <col min="5113" max="5113" width="25.85546875" style="489" customWidth="1"/>
    <col min="5114" max="5114" width="10.5703125" style="489" customWidth="1"/>
    <col min="5115" max="5115" width="26.140625" style="489" customWidth="1"/>
    <col min="5116" max="5116" width="11.140625" style="489" customWidth="1"/>
    <col min="5117" max="5117" width="28" style="489" customWidth="1"/>
    <col min="5118" max="5118" width="11.140625" style="489" customWidth="1"/>
    <col min="5119" max="5119" width="22.5703125" style="489" customWidth="1"/>
    <col min="5120" max="5120" width="11.140625" style="489" customWidth="1"/>
    <col min="5121" max="5121" width="22.42578125" style="489" customWidth="1"/>
    <col min="5122" max="5122" width="11.42578125" style="489" customWidth="1"/>
    <col min="5123" max="5123" width="25" style="489" customWidth="1"/>
    <col min="5124" max="5124" width="11" style="489" customWidth="1"/>
    <col min="5125" max="5368" width="9.140625" style="489"/>
    <col min="5369" max="5369" width="25.85546875" style="489" customWidth="1"/>
    <col min="5370" max="5370" width="10.5703125" style="489" customWidth="1"/>
    <col min="5371" max="5371" width="26.140625" style="489" customWidth="1"/>
    <col min="5372" max="5372" width="11.140625" style="489" customWidth="1"/>
    <col min="5373" max="5373" width="28" style="489" customWidth="1"/>
    <col min="5374" max="5374" width="11.140625" style="489" customWidth="1"/>
    <col min="5375" max="5375" width="22.5703125" style="489" customWidth="1"/>
    <col min="5376" max="5376" width="11.140625" style="489" customWidth="1"/>
    <col min="5377" max="5377" width="22.42578125" style="489" customWidth="1"/>
    <col min="5378" max="5378" width="11.42578125" style="489" customWidth="1"/>
    <col min="5379" max="5379" width="25" style="489" customWidth="1"/>
    <col min="5380" max="5380" width="11" style="489" customWidth="1"/>
    <col min="5381" max="5624" width="9.140625" style="489"/>
    <col min="5625" max="5625" width="25.85546875" style="489" customWidth="1"/>
    <col min="5626" max="5626" width="10.5703125" style="489" customWidth="1"/>
    <col min="5627" max="5627" width="26.140625" style="489" customWidth="1"/>
    <col min="5628" max="5628" width="11.140625" style="489" customWidth="1"/>
    <col min="5629" max="5629" width="28" style="489" customWidth="1"/>
    <col min="5630" max="5630" width="11.140625" style="489" customWidth="1"/>
    <col min="5631" max="5631" width="22.5703125" style="489" customWidth="1"/>
    <col min="5632" max="5632" width="11.140625" style="489" customWidth="1"/>
    <col min="5633" max="5633" width="22.42578125" style="489" customWidth="1"/>
    <col min="5634" max="5634" width="11.42578125" style="489" customWidth="1"/>
    <col min="5635" max="5635" width="25" style="489" customWidth="1"/>
    <col min="5636" max="5636" width="11" style="489" customWidth="1"/>
    <col min="5637" max="5880" width="9.140625" style="489"/>
    <col min="5881" max="5881" width="25.85546875" style="489" customWidth="1"/>
    <col min="5882" max="5882" width="10.5703125" style="489" customWidth="1"/>
    <col min="5883" max="5883" width="26.140625" style="489" customWidth="1"/>
    <col min="5884" max="5884" width="11.140625" style="489" customWidth="1"/>
    <col min="5885" max="5885" width="28" style="489" customWidth="1"/>
    <col min="5886" max="5886" width="11.140625" style="489" customWidth="1"/>
    <col min="5887" max="5887" width="22.5703125" style="489" customWidth="1"/>
    <col min="5888" max="5888" width="11.140625" style="489" customWidth="1"/>
    <col min="5889" max="5889" width="22.42578125" style="489" customWidth="1"/>
    <col min="5890" max="5890" width="11.42578125" style="489" customWidth="1"/>
    <col min="5891" max="5891" width="25" style="489" customWidth="1"/>
    <col min="5892" max="5892" width="11" style="489" customWidth="1"/>
    <col min="5893" max="6136" width="9.140625" style="489"/>
    <col min="6137" max="6137" width="25.85546875" style="489" customWidth="1"/>
    <col min="6138" max="6138" width="10.5703125" style="489" customWidth="1"/>
    <col min="6139" max="6139" width="26.140625" style="489" customWidth="1"/>
    <col min="6140" max="6140" width="11.140625" style="489" customWidth="1"/>
    <col min="6141" max="6141" width="28" style="489" customWidth="1"/>
    <col min="6142" max="6142" width="11.140625" style="489" customWidth="1"/>
    <col min="6143" max="6143" width="22.5703125" style="489" customWidth="1"/>
    <col min="6144" max="6144" width="11.140625" style="489" customWidth="1"/>
    <col min="6145" max="6145" width="22.42578125" style="489" customWidth="1"/>
    <col min="6146" max="6146" width="11.42578125" style="489" customWidth="1"/>
    <col min="6147" max="6147" width="25" style="489" customWidth="1"/>
    <col min="6148" max="6148" width="11" style="489" customWidth="1"/>
    <col min="6149" max="6392" width="9.140625" style="489"/>
    <col min="6393" max="6393" width="25.85546875" style="489" customWidth="1"/>
    <col min="6394" max="6394" width="10.5703125" style="489" customWidth="1"/>
    <col min="6395" max="6395" width="26.140625" style="489" customWidth="1"/>
    <col min="6396" max="6396" width="11.140625" style="489" customWidth="1"/>
    <col min="6397" max="6397" width="28" style="489" customWidth="1"/>
    <col min="6398" max="6398" width="11.140625" style="489" customWidth="1"/>
    <col min="6399" max="6399" width="22.5703125" style="489" customWidth="1"/>
    <col min="6400" max="6400" width="11.140625" style="489" customWidth="1"/>
    <col min="6401" max="6401" width="22.42578125" style="489" customWidth="1"/>
    <col min="6402" max="6402" width="11.42578125" style="489" customWidth="1"/>
    <col min="6403" max="6403" width="25" style="489" customWidth="1"/>
    <col min="6404" max="6404" width="11" style="489" customWidth="1"/>
    <col min="6405" max="6648" width="9.140625" style="489"/>
    <col min="6649" max="6649" width="25.85546875" style="489" customWidth="1"/>
    <col min="6650" max="6650" width="10.5703125" style="489" customWidth="1"/>
    <col min="6651" max="6651" width="26.140625" style="489" customWidth="1"/>
    <col min="6652" max="6652" width="11.140625" style="489" customWidth="1"/>
    <col min="6653" max="6653" width="28" style="489" customWidth="1"/>
    <col min="6654" max="6654" width="11.140625" style="489" customWidth="1"/>
    <col min="6655" max="6655" width="22.5703125" style="489" customWidth="1"/>
    <col min="6656" max="6656" width="11.140625" style="489" customWidth="1"/>
    <col min="6657" max="6657" width="22.42578125" style="489" customWidth="1"/>
    <col min="6658" max="6658" width="11.42578125" style="489" customWidth="1"/>
    <col min="6659" max="6659" width="25" style="489" customWidth="1"/>
    <col min="6660" max="6660" width="11" style="489" customWidth="1"/>
    <col min="6661" max="6904" width="9.140625" style="489"/>
    <col min="6905" max="6905" width="25.85546875" style="489" customWidth="1"/>
    <col min="6906" max="6906" width="10.5703125" style="489" customWidth="1"/>
    <col min="6907" max="6907" width="26.140625" style="489" customWidth="1"/>
    <col min="6908" max="6908" width="11.140625" style="489" customWidth="1"/>
    <col min="6909" max="6909" width="28" style="489" customWidth="1"/>
    <col min="6910" max="6910" width="11.140625" style="489" customWidth="1"/>
    <col min="6911" max="6911" width="22.5703125" style="489" customWidth="1"/>
    <col min="6912" max="6912" width="11.140625" style="489" customWidth="1"/>
    <col min="6913" max="6913" width="22.42578125" style="489" customWidth="1"/>
    <col min="6914" max="6914" width="11.42578125" style="489" customWidth="1"/>
    <col min="6915" max="6915" width="25" style="489" customWidth="1"/>
    <col min="6916" max="6916" width="11" style="489" customWidth="1"/>
    <col min="6917" max="7160" width="9.140625" style="489"/>
    <col min="7161" max="7161" width="25.85546875" style="489" customWidth="1"/>
    <col min="7162" max="7162" width="10.5703125" style="489" customWidth="1"/>
    <col min="7163" max="7163" width="26.140625" style="489" customWidth="1"/>
    <col min="7164" max="7164" width="11.140625" style="489" customWidth="1"/>
    <col min="7165" max="7165" width="28" style="489" customWidth="1"/>
    <col min="7166" max="7166" width="11.140625" style="489" customWidth="1"/>
    <col min="7167" max="7167" width="22.5703125" style="489" customWidth="1"/>
    <col min="7168" max="7168" width="11.140625" style="489" customWidth="1"/>
    <col min="7169" max="7169" width="22.42578125" style="489" customWidth="1"/>
    <col min="7170" max="7170" width="11.42578125" style="489" customWidth="1"/>
    <col min="7171" max="7171" width="25" style="489" customWidth="1"/>
    <col min="7172" max="7172" width="11" style="489" customWidth="1"/>
    <col min="7173" max="7416" width="9.140625" style="489"/>
    <col min="7417" max="7417" width="25.85546875" style="489" customWidth="1"/>
    <col min="7418" max="7418" width="10.5703125" style="489" customWidth="1"/>
    <col min="7419" max="7419" width="26.140625" style="489" customWidth="1"/>
    <col min="7420" max="7420" width="11.140625" style="489" customWidth="1"/>
    <col min="7421" max="7421" width="28" style="489" customWidth="1"/>
    <col min="7422" max="7422" width="11.140625" style="489" customWidth="1"/>
    <col min="7423" max="7423" width="22.5703125" style="489" customWidth="1"/>
    <col min="7424" max="7424" width="11.140625" style="489" customWidth="1"/>
    <col min="7425" max="7425" width="22.42578125" style="489" customWidth="1"/>
    <col min="7426" max="7426" width="11.42578125" style="489" customWidth="1"/>
    <col min="7427" max="7427" width="25" style="489" customWidth="1"/>
    <col min="7428" max="7428" width="11" style="489" customWidth="1"/>
    <col min="7429" max="7672" width="9.140625" style="489"/>
    <col min="7673" max="7673" width="25.85546875" style="489" customWidth="1"/>
    <col min="7674" max="7674" width="10.5703125" style="489" customWidth="1"/>
    <col min="7675" max="7675" width="26.140625" style="489" customWidth="1"/>
    <col min="7676" max="7676" width="11.140625" style="489" customWidth="1"/>
    <col min="7677" max="7677" width="28" style="489" customWidth="1"/>
    <col min="7678" max="7678" width="11.140625" style="489" customWidth="1"/>
    <col min="7679" max="7679" width="22.5703125" style="489" customWidth="1"/>
    <col min="7680" max="7680" width="11.140625" style="489" customWidth="1"/>
    <col min="7681" max="7681" width="22.42578125" style="489" customWidth="1"/>
    <col min="7682" max="7682" width="11.42578125" style="489" customWidth="1"/>
    <col min="7683" max="7683" width="25" style="489" customWidth="1"/>
    <col min="7684" max="7684" width="11" style="489" customWidth="1"/>
    <col min="7685" max="7928" width="9.140625" style="489"/>
    <col min="7929" max="7929" width="25.85546875" style="489" customWidth="1"/>
    <col min="7930" max="7930" width="10.5703125" style="489" customWidth="1"/>
    <col min="7931" max="7931" width="26.140625" style="489" customWidth="1"/>
    <col min="7932" max="7932" width="11.140625" style="489" customWidth="1"/>
    <col min="7933" max="7933" width="28" style="489" customWidth="1"/>
    <col min="7934" max="7934" width="11.140625" style="489" customWidth="1"/>
    <col min="7935" max="7935" width="22.5703125" style="489" customWidth="1"/>
    <col min="7936" max="7936" width="11.140625" style="489" customWidth="1"/>
    <col min="7937" max="7937" width="22.42578125" style="489" customWidth="1"/>
    <col min="7938" max="7938" width="11.42578125" style="489" customWidth="1"/>
    <col min="7939" max="7939" width="25" style="489" customWidth="1"/>
    <col min="7940" max="7940" width="11" style="489" customWidth="1"/>
    <col min="7941" max="8184" width="9.140625" style="489"/>
    <col min="8185" max="8185" width="25.85546875" style="489" customWidth="1"/>
    <col min="8186" max="8186" width="10.5703125" style="489" customWidth="1"/>
    <col min="8187" max="8187" width="26.140625" style="489" customWidth="1"/>
    <col min="8188" max="8188" width="11.140625" style="489" customWidth="1"/>
    <col min="8189" max="8189" width="28" style="489" customWidth="1"/>
    <col min="8190" max="8190" width="11.140625" style="489" customWidth="1"/>
    <col min="8191" max="8191" width="22.5703125" style="489" customWidth="1"/>
    <col min="8192" max="8192" width="11.140625" style="489" customWidth="1"/>
    <col min="8193" max="8193" width="22.42578125" style="489" customWidth="1"/>
    <col min="8194" max="8194" width="11.42578125" style="489" customWidth="1"/>
    <col min="8195" max="8195" width="25" style="489" customWidth="1"/>
    <col min="8196" max="8196" width="11" style="489" customWidth="1"/>
    <col min="8197" max="8440" width="9.140625" style="489"/>
    <col min="8441" max="8441" width="25.85546875" style="489" customWidth="1"/>
    <col min="8442" max="8442" width="10.5703125" style="489" customWidth="1"/>
    <col min="8443" max="8443" width="26.140625" style="489" customWidth="1"/>
    <col min="8444" max="8444" width="11.140625" style="489" customWidth="1"/>
    <col min="8445" max="8445" width="28" style="489" customWidth="1"/>
    <col min="8446" max="8446" width="11.140625" style="489" customWidth="1"/>
    <col min="8447" max="8447" width="22.5703125" style="489" customWidth="1"/>
    <col min="8448" max="8448" width="11.140625" style="489" customWidth="1"/>
    <col min="8449" max="8449" width="22.42578125" style="489" customWidth="1"/>
    <col min="8450" max="8450" width="11.42578125" style="489" customWidth="1"/>
    <col min="8451" max="8451" width="25" style="489" customWidth="1"/>
    <col min="8452" max="8452" width="11" style="489" customWidth="1"/>
    <col min="8453" max="8696" width="9.140625" style="489"/>
    <col min="8697" max="8697" width="25.85546875" style="489" customWidth="1"/>
    <col min="8698" max="8698" width="10.5703125" style="489" customWidth="1"/>
    <col min="8699" max="8699" width="26.140625" style="489" customWidth="1"/>
    <col min="8700" max="8700" width="11.140625" style="489" customWidth="1"/>
    <col min="8701" max="8701" width="28" style="489" customWidth="1"/>
    <col min="8702" max="8702" width="11.140625" style="489" customWidth="1"/>
    <col min="8703" max="8703" width="22.5703125" style="489" customWidth="1"/>
    <col min="8704" max="8704" width="11.140625" style="489" customWidth="1"/>
    <col min="8705" max="8705" width="22.42578125" style="489" customWidth="1"/>
    <col min="8706" max="8706" width="11.42578125" style="489" customWidth="1"/>
    <col min="8707" max="8707" width="25" style="489" customWidth="1"/>
    <col min="8708" max="8708" width="11" style="489" customWidth="1"/>
    <col min="8709" max="8952" width="9.140625" style="489"/>
    <col min="8953" max="8953" width="25.85546875" style="489" customWidth="1"/>
    <col min="8954" max="8954" width="10.5703125" style="489" customWidth="1"/>
    <col min="8955" max="8955" width="26.140625" style="489" customWidth="1"/>
    <col min="8956" max="8956" width="11.140625" style="489" customWidth="1"/>
    <col min="8957" max="8957" width="28" style="489" customWidth="1"/>
    <col min="8958" max="8958" width="11.140625" style="489" customWidth="1"/>
    <col min="8959" max="8959" width="22.5703125" style="489" customWidth="1"/>
    <col min="8960" max="8960" width="11.140625" style="489" customWidth="1"/>
    <col min="8961" max="8961" width="22.42578125" style="489" customWidth="1"/>
    <col min="8962" max="8962" width="11.42578125" style="489" customWidth="1"/>
    <col min="8963" max="8963" width="25" style="489" customWidth="1"/>
    <col min="8964" max="8964" width="11" style="489" customWidth="1"/>
    <col min="8965" max="9208" width="9.140625" style="489"/>
    <col min="9209" max="9209" width="25.85546875" style="489" customWidth="1"/>
    <col min="9210" max="9210" width="10.5703125" style="489" customWidth="1"/>
    <col min="9211" max="9211" width="26.140625" style="489" customWidth="1"/>
    <col min="9212" max="9212" width="11.140625" style="489" customWidth="1"/>
    <col min="9213" max="9213" width="28" style="489" customWidth="1"/>
    <col min="9214" max="9214" width="11.140625" style="489" customWidth="1"/>
    <col min="9215" max="9215" width="22.5703125" style="489" customWidth="1"/>
    <col min="9216" max="9216" width="11.140625" style="489" customWidth="1"/>
    <col min="9217" max="9217" width="22.42578125" style="489" customWidth="1"/>
    <col min="9218" max="9218" width="11.42578125" style="489" customWidth="1"/>
    <col min="9219" max="9219" width="25" style="489" customWidth="1"/>
    <col min="9220" max="9220" width="11" style="489" customWidth="1"/>
    <col min="9221" max="9464" width="9.140625" style="489"/>
    <col min="9465" max="9465" width="25.85546875" style="489" customWidth="1"/>
    <col min="9466" max="9466" width="10.5703125" style="489" customWidth="1"/>
    <col min="9467" max="9467" width="26.140625" style="489" customWidth="1"/>
    <col min="9468" max="9468" width="11.140625" style="489" customWidth="1"/>
    <col min="9469" max="9469" width="28" style="489" customWidth="1"/>
    <col min="9470" max="9470" width="11.140625" style="489" customWidth="1"/>
    <col min="9471" max="9471" width="22.5703125" style="489" customWidth="1"/>
    <col min="9472" max="9472" width="11.140625" style="489" customWidth="1"/>
    <col min="9473" max="9473" width="22.42578125" style="489" customWidth="1"/>
    <col min="9474" max="9474" width="11.42578125" style="489" customWidth="1"/>
    <col min="9475" max="9475" width="25" style="489" customWidth="1"/>
    <col min="9476" max="9476" width="11" style="489" customWidth="1"/>
    <col min="9477" max="9720" width="9.140625" style="489"/>
    <col min="9721" max="9721" width="25.85546875" style="489" customWidth="1"/>
    <col min="9722" max="9722" width="10.5703125" style="489" customWidth="1"/>
    <col min="9723" max="9723" width="26.140625" style="489" customWidth="1"/>
    <col min="9724" max="9724" width="11.140625" style="489" customWidth="1"/>
    <col min="9725" max="9725" width="28" style="489" customWidth="1"/>
    <col min="9726" max="9726" width="11.140625" style="489" customWidth="1"/>
    <col min="9727" max="9727" width="22.5703125" style="489" customWidth="1"/>
    <col min="9728" max="9728" width="11.140625" style="489" customWidth="1"/>
    <col min="9729" max="9729" width="22.42578125" style="489" customWidth="1"/>
    <col min="9730" max="9730" width="11.42578125" style="489" customWidth="1"/>
    <col min="9731" max="9731" width="25" style="489" customWidth="1"/>
    <col min="9732" max="9732" width="11" style="489" customWidth="1"/>
    <col min="9733" max="9976" width="9.140625" style="489"/>
    <col min="9977" max="9977" width="25.85546875" style="489" customWidth="1"/>
    <col min="9978" max="9978" width="10.5703125" style="489" customWidth="1"/>
    <col min="9979" max="9979" width="26.140625" style="489" customWidth="1"/>
    <col min="9980" max="9980" width="11.140625" style="489" customWidth="1"/>
    <col min="9981" max="9981" width="28" style="489" customWidth="1"/>
    <col min="9982" max="9982" width="11.140625" style="489" customWidth="1"/>
    <col min="9983" max="9983" width="22.5703125" style="489" customWidth="1"/>
    <col min="9984" max="9984" width="11.140625" style="489" customWidth="1"/>
    <col min="9985" max="9985" width="22.42578125" style="489" customWidth="1"/>
    <col min="9986" max="9986" width="11.42578125" style="489" customWidth="1"/>
    <col min="9987" max="9987" width="25" style="489" customWidth="1"/>
    <col min="9988" max="9988" width="11" style="489" customWidth="1"/>
    <col min="9989" max="10232" width="9.140625" style="489"/>
    <col min="10233" max="10233" width="25.85546875" style="489" customWidth="1"/>
    <col min="10234" max="10234" width="10.5703125" style="489" customWidth="1"/>
    <col min="10235" max="10235" width="26.140625" style="489" customWidth="1"/>
    <col min="10236" max="10236" width="11.140625" style="489" customWidth="1"/>
    <col min="10237" max="10237" width="28" style="489" customWidth="1"/>
    <col min="10238" max="10238" width="11.140625" style="489" customWidth="1"/>
    <col min="10239" max="10239" width="22.5703125" style="489" customWidth="1"/>
    <col min="10240" max="10240" width="11.140625" style="489" customWidth="1"/>
    <col min="10241" max="10241" width="22.42578125" style="489" customWidth="1"/>
    <col min="10242" max="10242" width="11.42578125" style="489" customWidth="1"/>
    <col min="10243" max="10243" width="25" style="489" customWidth="1"/>
    <col min="10244" max="10244" width="11" style="489" customWidth="1"/>
    <col min="10245" max="10488" width="9.140625" style="489"/>
    <col min="10489" max="10489" width="25.85546875" style="489" customWidth="1"/>
    <col min="10490" max="10490" width="10.5703125" style="489" customWidth="1"/>
    <col min="10491" max="10491" width="26.140625" style="489" customWidth="1"/>
    <col min="10492" max="10492" width="11.140625" style="489" customWidth="1"/>
    <col min="10493" max="10493" width="28" style="489" customWidth="1"/>
    <col min="10494" max="10494" width="11.140625" style="489" customWidth="1"/>
    <col min="10495" max="10495" width="22.5703125" style="489" customWidth="1"/>
    <col min="10496" max="10496" width="11.140625" style="489" customWidth="1"/>
    <col min="10497" max="10497" width="22.42578125" style="489" customWidth="1"/>
    <col min="10498" max="10498" width="11.42578125" style="489" customWidth="1"/>
    <col min="10499" max="10499" width="25" style="489" customWidth="1"/>
    <col min="10500" max="10500" width="11" style="489" customWidth="1"/>
    <col min="10501" max="10744" width="9.140625" style="489"/>
    <col min="10745" max="10745" width="25.85546875" style="489" customWidth="1"/>
    <col min="10746" max="10746" width="10.5703125" style="489" customWidth="1"/>
    <col min="10747" max="10747" width="26.140625" style="489" customWidth="1"/>
    <col min="10748" max="10748" width="11.140625" style="489" customWidth="1"/>
    <col min="10749" max="10749" width="28" style="489" customWidth="1"/>
    <col min="10750" max="10750" width="11.140625" style="489" customWidth="1"/>
    <col min="10751" max="10751" width="22.5703125" style="489" customWidth="1"/>
    <col min="10752" max="10752" width="11.140625" style="489" customWidth="1"/>
    <col min="10753" max="10753" width="22.42578125" style="489" customWidth="1"/>
    <col min="10754" max="10754" width="11.42578125" style="489" customWidth="1"/>
    <col min="10755" max="10755" width="25" style="489" customWidth="1"/>
    <col min="10756" max="10756" width="11" style="489" customWidth="1"/>
    <col min="10757" max="11000" width="9.140625" style="489"/>
    <col min="11001" max="11001" width="25.85546875" style="489" customWidth="1"/>
    <col min="11002" max="11002" width="10.5703125" style="489" customWidth="1"/>
    <col min="11003" max="11003" width="26.140625" style="489" customWidth="1"/>
    <col min="11004" max="11004" width="11.140625" style="489" customWidth="1"/>
    <col min="11005" max="11005" width="28" style="489" customWidth="1"/>
    <col min="11006" max="11006" width="11.140625" style="489" customWidth="1"/>
    <col min="11007" max="11007" width="22.5703125" style="489" customWidth="1"/>
    <col min="11008" max="11008" width="11.140625" style="489" customWidth="1"/>
    <col min="11009" max="11009" width="22.42578125" style="489" customWidth="1"/>
    <col min="11010" max="11010" width="11.42578125" style="489" customWidth="1"/>
    <col min="11011" max="11011" width="25" style="489" customWidth="1"/>
    <col min="11012" max="11012" width="11" style="489" customWidth="1"/>
    <col min="11013" max="11256" width="9.140625" style="489"/>
    <col min="11257" max="11257" width="25.85546875" style="489" customWidth="1"/>
    <col min="11258" max="11258" width="10.5703125" style="489" customWidth="1"/>
    <col min="11259" max="11259" width="26.140625" style="489" customWidth="1"/>
    <col min="11260" max="11260" width="11.140625" style="489" customWidth="1"/>
    <col min="11261" max="11261" width="28" style="489" customWidth="1"/>
    <col min="11262" max="11262" width="11.140625" style="489" customWidth="1"/>
    <col min="11263" max="11263" width="22.5703125" style="489" customWidth="1"/>
    <col min="11264" max="11264" width="11.140625" style="489" customWidth="1"/>
    <col min="11265" max="11265" width="22.42578125" style="489" customWidth="1"/>
    <col min="11266" max="11266" width="11.42578125" style="489" customWidth="1"/>
    <col min="11267" max="11267" width="25" style="489" customWidth="1"/>
    <col min="11268" max="11268" width="11" style="489" customWidth="1"/>
    <col min="11269" max="11512" width="9.140625" style="489"/>
    <col min="11513" max="11513" width="25.85546875" style="489" customWidth="1"/>
    <col min="11514" max="11514" width="10.5703125" style="489" customWidth="1"/>
    <col min="11515" max="11515" width="26.140625" style="489" customWidth="1"/>
    <col min="11516" max="11516" width="11.140625" style="489" customWidth="1"/>
    <col min="11517" max="11517" width="28" style="489" customWidth="1"/>
    <col min="11518" max="11518" width="11.140625" style="489" customWidth="1"/>
    <col min="11519" max="11519" width="22.5703125" style="489" customWidth="1"/>
    <col min="11520" max="11520" width="11.140625" style="489" customWidth="1"/>
    <col min="11521" max="11521" width="22.42578125" style="489" customWidth="1"/>
    <col min="11522" max="11522" width="11.42578125" style="489" customWidth="1"/>
    <col min="11523" max="11523" width="25" style="489" customWidth="1"/>
    <col min="11524" max="11524" width="11" style="489" customWidth="1"/>
    <col min="11525" max="11768" width="9.140625" style="489"/>
    <col min="11769" max="11769" width="25.85546875" style="489" customWidth="1"/>
    <col min="11770" max="11770" width="10.5703125" style="489" customWidth="1"/>
    <col min="11771" max="11771" width="26.140625" style="489" customWidth="1"/>
    <col min="11772" max="11772" width="11.140625" style="489" customWidth="1"/>
    <col min="11773" max="11773" width="28" style="489" customWidth="1"/>
    <col min="11774" max="11774" width="11.140625" style="489" customWidth="1"/>
    <col min="11775" max="11775" width="22.5703125" style="489" customWidth="1"/>
    <col min="11776" max="11776" width="11.140625" style="489" customWidth="1"/>
    <col min="11777" max="11777" width="22.42578125" style="489" customWidth="1"/>
    <col min="11778" max="11778" width="11.42578125" style="489" customWidth="1"/>
    <col min="11779" max="11779" width="25" style="489" customWidth="1"/>
    <col min="11780" max="11780" width="11" style="489" customWidth="1"/>
    <col min="11781" max="12024" width="9.140625" style="489"/>
    <col min="12025" max="12025" width="25.85546875" style="489" customWidth="1"/>
    <col min="12026" max="12026" width="10.5703125" style="489" customWidth="1"/>
    <col min="12027" max="12027" width="26.140625" style="489" customWidth="1"/>
    <col min="12028" max="12028" width="11.140625" style="489" customWidth="1"/>
    <col min="12029" max="12029" width="28" style="489" customWidth="1"/>
    <col min="12030" max="12030" width="11.140625" style="489" customWidth="1"/>
    <col min="12031" max="12031" width="22.5703125" style="489" customWidth="1"/>
    <col min="12032" max="12032" width="11.140625" style="489" customWidth="1"/>
    <col min="12033" max="12033" width="22.42578125" style="489" customWidth="1"/>
    <col min="12034" max="12034" width="11.42578125" style="489" customWidth="1"/>
    <col min="12035" max="12035" width="25" style="489" customWidth="1"/>
    <col min="12036" max="12036" width="11" style="489" customWidth="1"/>
    <col min="12037" max="12280" width="9.140625" style="489"/>
    <col min="12281" max="12281" width="25.85546875" style="489" customWidth="1"/>
    <col min="12282" max="12282" width="10.5703125" style="489" customWidth="1"/>
    <col min="12283" max="12283" width="26.140625" style="489" customWidth="1"/>
    <col min="12284" max="12284" width="11.140625" style="489" customWidth="1"/>
    <col min="12285" max="12285" width="28" style="489" customWidth="1"/>
    <col min="12286" max="12286" width="11.140625" style="489" customWidth="1"/>
    <col min="12287" max="12287" width="22.5703125" style="489" customWidth="1"/>
    <col min="12288" max="12288" width="11.140625" style="489" customWidth="1"/>
    <col min="12289" max="12289" width="22.42578125" style="489" customWidth="1"/>
    <col min="12290" max="12290" width="11.42578125" style="489" customWidth="1"/>
    <col min="12291" max="12291" width="25" style="489" customWidth="1"/>
    <col min="12292" max="12292" width="11" style="489" customWidth="1"/>
    <col min="12293" max="12536" width="9.140625" style="489"/>
    <col min="12537" max="12537" width="25.85546875" style="489" customWidth="1"/>
    <col min="12538" max="12538" width="10.5703125" style="489" customWidth="1"/>
    <col min="12539" max="12539" width="26.140625" style="489" customWidth="1"/>
    <col min="12540" max="12540" width="11.140625" style="489" customWidth="1"/>
    <col min="12541" max="12541" width="28" style="489" customWidth="1"/>
    <col min="12542" max="12542" width="11.140625" style="489" customWidth="1"/>
    <col min="12543" max="12543" width="22.5703125" style="489" customWidth="1"/>
    <col min="12544" max="12544" width="11.140625" style="489" customWidth="1"/>
    <col min="12545" max="12545" width="22.42578125" style="489" customWidth="1"/>
    <col min="12546" max="12546" width="11.42578125" style="489" customWidth="1"/>
    <col min="12547" max="12547" width="25" style="489" customWidth="1"/>
    <col min="12548" max="12548" width="11" style="489" customWidth="1"/>
    <col min="12549" max="12792" width="9.140625" style="489"/>
    <col min="12793" max="12793" width="25.85546875" style="489" customWidth="1"/>
    <col min="12794" max="12794" width="10.5703125" style="489" customWidth="1"/>
    <col min="12795" max="12795" width="26.140625" style="489" customWidth="1"/>
    <col min="12796" max="12796" width="11.140625" style="489" customWidth="1"/>
    <col min="12797" max="12797" width="28" style="489" customWidth="1"/>
    <col min="12798" max="12798" width="11.140625" style="489" customWidth="1"/>
    <col min="12799" max="12799" width="22.5703125" style="489" customWidth="1"/>
    <col min="12800" max="12800" width="11.140625" style="489" customWidth="1"/>
    <col min="12801" max="12801" width="22.42578125" style="489" customWidth="1"/>
    <col min="12802" max="12802" width="11.42578125" style="489" customWidth="1"/>
    <col min="12803" max="12803" width="25" style="489" customWidth="1"/>
    <col min="12804" max="12804" width="11" style="489" customWidth="1"/>
    <col min="12805" max="13048" width="9.140625" style="489"/>
    <col min="13049" max="13049" width="25.85546875" style="489" customWidth="1"/>
    <col min="13050" max="13050" width="10.5703125" style="489" customWidth="1"/>
    <col min="13051" max="13051" width="26.140625" style="489" customWidth="1"/>
    <col min="13052" max="13052" width="11.140625" style="489" customWidth="1"/>
    <col min="13053" max="13053" width="28" style="489" customWidth="1"/>
    <col min="13054" max="13054" width="11.140625" style="489" customWidth="1"/>
    <col min="13055" max="13055" width="22.5703125" style="489" customWidth="1"/>
    <col min="13056" max="13056" width="11.140625" style="489" customWidth="1"/>
    <col min="13057" max="13057" width="22.42578125" style="489" customWidth="1"/>
    <col min="13058" max="13058" width="11.42578125" style="489" customWidth="1"/>
    <col min="13059" max="13059" width="25" style="489" customWidth="1"/>
    <col min="13060" max="13060" width="11" style="489" customWidth="1"/>
    <col min="13061" max="13304" width="9.140625" style="489"/>
    <col min="13305" max="13305" width="25.85546875" style="489" customWidth="1"/>
    <col min="13306" max="13306" width="10.5703125" style="489" customWidth="1"/>
    <col min="13307" max="13307" width="26.140625" style="489" customWidth="1"/>
    <col min="13308" max="13308" width="11.140625" style="489" customWidth="1"/>
    <col min="13309" max="13309" width="28" style="489" customWidth="1"/>
    <col min="13310" max="13310" width="11.140625" style="489" customWidth="1"/>
    <col min="13311" max="13311" width="22.5703125" style="489" customWidth="1"/>
    <col min="13312" max="13312" width="11.140625" style="489" customWidth="1"/>
    <col min="13313" max="13313" width="22.42578125" style="489" customWidth="1"/>
    <col min="13314" max="13314" width="11.42578125" style="489" customWidth="1"/>
    <col min="13315" max="13315" width="25" style="489" customWidth="1"/>
    <col min="13316" max="13316" width="11" style="489" customWidth="1"/>
    <col min="13317" max="13560" width="9.140625" style="489"/>
    <col min="13561" max="13561" width="25.85546875" style="489" customWidth="1"/>
    <col min="13562" max="13562" width="10.5703125" style="489" customWidth="1"/>
    <col min="13563" max="13563" width="26.140625" style="489" customWidth="1"/>
    <col min="13564" max="13564" width="11.140625" style="489" customWidth="1"/>
    <col min="13565" max="13565" width="28" style="489" customWidth="1"/>
    <col min="13566" max="13566" width="11.140625" style="489" customWidth="1"/>
    <col min="13567" max="13567" width="22.5703125" style="489" customWidth="1"/>
    <col min="13568" max="13568" width="11.140625" style="489" customWidth="1"/>
    <col min="13569" max="13569" width="22.42578125" style="489" customWidth="1"/>
    <col min="13570" max="13570" width="11.42578125" style="489" customWidth="1"/>
    <col min="13571" max="13571" width="25" style="489" customWidth="1"/>
    <col min="13572" max="13572" width="11" style="489" customWidth="1"/>
    <col min="13573" max="13816" width="9.140625" style="489"/>
    <col min="13817" max="13817" width="25.85546875" style="489" customWidth="1"/>
    <col min="13818" max="13818" width="10.5703125" style="489" customWidth="1"/>
    <col min="13819" max="13819" width="26.140625" style="489" customWidth="1"/>
    <col min="13820" max="13820" width="11.140625" style="489" customWidth="1"/>
    <col min="13821" max="13821" width="28" style="489" customWidth="1"/>
    <col min="13822" max="13822" width="11.140625" style="489" customWidth="1"/>
    <col min="13823" max="13823" width="22.5703125" style="489" customWidth="1"/>
    <col min="13824" max="13824" width="11.140625" style="489" customWidth="1"/>
    <col min="13825" max="13825" width="22.42578125" style="489" customWidth="1"/>
    <col min="13826" max="13826" width="11.42578125" style="489" customWidth="1"/>
    <col min="13827" max="13827" width="25" style="489" customWidth="1"/>
    <col min="13828" max="13828" width="11" style="489" customWidth="1"/>
    <col min="13829" max="14072" width="9.140625" style="489"/>
    <col min="14073" max="14073" width="25.85546875" style="489" customWidth="1"/>
    <col min="14074" max="14074" width="10.5703125" style="489" customWidth="1"/>
    <col min="14075" max="14075" width="26.140625" style="489" customWidth="1"/>
    <col min="14076" max="14076" width="11.140625" style="489" customWidth="1"/>
    <col min="14077" max="14077" width="28" style="489" customWidth="1"/>
    <col min="14078" max="14078" width="11.140625" style="489" customWidth="1"/>
    <col min="14079" max="14079" width="22.5703125" style="489" customWidth="1"/>
    <col min="14080" max="14080" width="11.140625" style="489" customWidth="1"/>
    <col min="14081" max="14081" width="22.42578125" style="489" customWidth="1"/>
    <col min="14082" max="14082" width="11.42578125" style="489" customWidth="1"/>
    <col min="14083" max="14083" width="25" style="489" customWidth="1"/>
    <col min="14084" max="14084" width="11" style="489" customWidth="1"/>
    <col min="14085" max="14328" width="9.140625" style="489"/>
    <col min="14329" max="14329" width="25.85546875" style="489" customWidth="1"/>
    <col min="14330" max="14330" width="10.5703125" style="489" customWidth="1"/>
    <col min="14331" max="14331" width="26.140625" style="489" customWidth="1"/>
    <col min="14332" max="14332" width="11.140625" style="489" customWidth="1"/>
    <col min="14333" max="14333" width="28" style="489" customWidth="1"/>
    <col min="14334" max="14334" width="11.140625" style="489" customWidth="1"/>
    <col min="14335" max="14335" width="22.5703125" style="489" customWidth="1"/>
    <col min="14336" max="14336" width="11.140625" style="489" customWidth="1"/>
    <col min="14337" max="14337" width="22.42578125" style="489" customWidth="1"/>
    <col min="14338" max="14338" width="11.42578125" style="489" customWidth="1"/>
    <col min="14339" max="14339" width="25" style="489" customWidth="1"/>
    <col min="14340" max="14340" width="11" style="489" customWidth="1"/>
    <col min="14341" max="14584" width="9.140625" style="489"/>
    <col min="14585" max="14585" width="25.85546875" style="489" customWidth="1"/>
    <col min="14586" max="14586" width="10.5703125" style="489" customWidth="1"/>
    <col min="14587" max="14587" width="26.140625" style="489" customWidth="1"/>
    <col min="14588" max="14588" width="11.140625" style="489" customWidth="1"/>
    <col min="14589" max="14589" width="28" style="489" customWidth="1"/>
    <col min="14590" max="14590" width="11.140625" style="489" customWidth="1"/>
    <col min="14591" max="14591" width="22.5703125" style="489" customWidth="1"/>
    <col min="14592" max="14592" width="11.140625" style="489" customWidth="1"/>
    <col min="14593" max="14593" width="22.42578125" style="489" customWidth="1"/>
    <col min="14594" max="14594" width="11.42578125" style="489" customWidth="1"/>
    <col min="14595" max="14595" width="25" style="489" customWidth="1"/>
    <col min="14596" max="14596" width="11" style="489" customWidth="1"/>
    <col min="14597" max="14840" width="9.140625" style="489"/>
    <col min="14841" max="14841" width="25.85546875" style="489" customWidth="1"/>
    <col min="14842" max="14842" width="10.5703125" style="489" customWidth="1"/>
    <col min="14843" max="14843" width="26.140625" style="489" customWidth="1"/>
    <col min="14844" max="14844" width="11.140625" style="489" customWidth="1"/>
    <col min="14845" max="14845" width="28" style="489" customWidth="1"/>
    <col min="14846" max="14846" width="11.140625" style="489" customWidth="1"/>
    <col min="14847" max="14847" width="22.5703125" style="489" customWidth="1"/>
    <col min="14848" max="14848" width="11.140625" style="489" customWidth="1"/>
    <col min="14849" max="14849" width="22.42578125" style="489" customWidth="1"/>
    <col min="14850" max="14850" width="11.42578125" style="489" customWidth="1"/>
    <col min="14851" max="14851" width="25" style="489" customWidth="1"/>
    <col min="14852" max="14852" width="11" style="489" customWidth="1"/>
    <col min="14853" max="15096" width="9.140625" style="489"/>
    <col min="15097" max="15097" width="25.85546875" style="489" customWidth="1"/>
    <col min="15098" max="15098" width="10.5703125" style="489" customWidth="1"/>
    <col min="15099" max="15099" width="26.140625" style="489" customWidth="1"/>
    <col min="15100" max="15100" width="11.140625" style="489" customWidth="1"/>
    <col min="15101" max="15101" width="28" style="489" customWidth="1"/>
    <col min="15102" max="15102" width="11.140625" style="489" customWidth="1"/>
    <col min="15103" max="15103" width="22.5703125" style="489" customWidth="1"/>
    <col min="15104" max="15104" width="11.140625" style="489" customWidth="1"/>
    <col min="15105" max="15105" width="22.42578125" style="489" customWidth="1"/>
    <col min="15106" max="15106" width="11.42578125" style="489" customWidth="1"/>
    <col min="15107" max="15107" width="25" style="489" customWidth="1"/>
    <col min="15108" max="15108" width="11" style="489" customWidth="1"/>
    <col min="15109" max="15352" width="9.140625" style="489"/>
    <col min="15353" max="15353" width="25.85546875" style="489" customWidth="1"/>
    <col min="15354" max="15354" width="10.5703125" style="489" customWidth="1"/>
    <col min="15355" max="15355" width="26.140625" style="489" customWidth="1"/>
    <col min="15356" max="15356" width="11.140625" style="489" customWidth="1"/>
    <col min="15357" max="15357" width="28" style="489" customWidth="1"/>
    <col min="15358" max="15358" width="11.140625" style="489" customWidth="1"/>
    <col min="15359" max="15359" width="22.5703125" style="489" customWidth="1"/>
    <col min="15360" max="15360" width="11.140625" style="489" customWidth="1"/>
    <col min="15361" max="15361" width="22.42578125" style="489" customWidth="1"/>
    <col min="15362" max="15362" width="11.42578125" style="489" customWidth="1"/>
    <col min="15363" max="15363" width="25" style="489" customWidth="1"/>
    <col min="15364" max="15364" width="11" style="489" customWidth="1"/>
    <col min="15365" max="15608" width="9.140625" style="489"/>
    <col min="15609" max="15609" width="25.85546875" style="489" customWidth="1"/>
    <col min="15610" max="15610" width="10.5703125" style="489" customWidth="1"/>
    <col min="15611" max="15611" width="26.140625" style="489" customWidth="1"/>
    <col min="15612" max="15612" width="11.140625" style="489" customWidth="1"/>
    <col min="15613" max="15613" width="28" style="489" customWidth="1"/>
    <col min="15614" max="15614" width="11.140625" style="489" customWidth="1"/>
    <col min="15615" max="15615" width="22.5703125" style="489" customWidth="1"/>
    <col min="15616" max="15616" width="11.140625" style="489" customWidth="1"/>
    <col min="15617" max="15617" width="22.42578125" style="489" customWidth="1"/>
    <col min="15618" max="15618" width="11.42578125" style="489" customWidth="1"/>
    <col min="15619" max="15619" width="25" style="489" customWidth="1"/>
    <col min="15620" max="15620" width="11" style="489" customWidth="1"/>
    <col min="15621" max="15864" width="9.140625" style="489"/>
    <col min="15865" max="15865" width="25.85546875" style="489" customWidth="1"/>
    <col min="15866" max="15866" width="10.5703125" style="489" customWidth="1"/>
    <col min="15867" max="15867" width="26.140625" style="489" customWidth="1"/>
    <col min="15868" max="15868" width="11.140625" style="489" customWidth="1"/>
    <col min="15869" max="15869" width="28" style="489" customWidth="1"/>
    <col min="15870" max="15870" width="11.140625" style="489" customWidth="1"/>
    <col min="15871" max="15871" width="22.5703125" style="489" customWidth="1"/>
    <col min="15872" max="15872" width="11.140625" style="489" customWidth="1"/>
    <col min="15873" max="15873" width="22.42578125" style="489" customWidth="1"/>
    <col min="15874" max="15874" width="11.42578125" style="489" customWidth="1"/>
    <col min="15875" max="15875" width="25" style="489" customWidth="1"/>
    <col min="15876" max="15876" width="11" style="489" customWidth="1"/>
    <col min="15877" max="16120" width="9.140625" style="489"/>
    <col min="16121" max="16121" width="25.85546875" style="489" customWidth="1"/>
    <col min="16122" max="16122" width="10.5703125" style="489" customWidth="1"/>
    <col min="16123" max="16123" width="26.140625" style="489" customWidth="1"/>
    <col min="16124" max="16124" width="11.140625" style="489" customWidth="1"/>
    <col min="16125" max="16125" width="28" style="489" customWidth="1"/>
    <col min="16126" max="16126" width="11.140625" style="489" customWidth="1"/>
    <col min="16127" max="16127" width="22.5703125" style="489" customWidth="1"/>
    <col min="16128" max="16128" width="11.140625" style="489" customWidth="1"/>
    <col min="16129" max="16129" width="22.42578125" style="489" customWidth="1"/>
    <col min="16130" max="16130" width="11.42578125" style="489" customWidth="1"/>
    <col min="16131" max="16131" width="25" style="489" customWidth="1"/>
    <col min="16132" max="16132" width="11" style="489" customWidth="1"/>
    <col min="16133" max="16384" width="9.140625" style="489"/>
  </cols>
  <sheetData>
    <row r="1" spans="1:5" ht="15" customHeight="1" x14ac:dyDescent="0.2">
      <c r="A1" s="559" t="s">
        <v>432</v>
      </c>
      <c r="B1" s="559"/>
      <c r="C1" s="559"/>
      <c r="D1" s="559"/>
      <c r="E1" s="559"/>
    </row>
    <row r="2" spans="1:5" x14ac:dyDescent="0.2">
      <c r="A2" s="559"/>
      <c r="B2" s="559"/>
      <c r="C2" s="490"/>
      <c r="D2" s="490"/>
      <c r="E2" s="491"/>
    </row>
    <row r="3" spans="1:5" x14ac:dyDescent="0.2">
      <c r="A3" s="560" t="s">
        <v>419</v>
      </c>
      <c r="B3" s="560"/>
      <c r="C3" s="560"/>
      <c r="D3" s="560"/>
      <c r="E3" s="560"/>
    </row>
    <row r="4" spans="1:5" x14ac:dyDescent="0.2">
      <c r="A4" s="492" t="s">
        <v>420</v>
      </c>
      <c r="B4" s="492" t="s">
        <v>421</v>
      </c>
      <c r="C4" s="492" t="s">
        <v>422</v>
      </c>
      <c r="D4" s="492" t="s">
        <v>423</v>
      </c>
      <c r="E4" s="492" t="s">
        <v>424</v>
      </c>
    </row>
    <row r="5" spans="1:5" x14ac:dyDescent="0.2">
      <c r="A5" s="493" t="s">
        <v>426</v>
      </c>
      <c r="B5" s="493" t="s">
        <v>426</v>
      </c>
      <c r="C5" s="493" t="s">
        <v>426</v>
      </c>
      <c r="D5" s="493" t="s">
        <v>426</v>
      </c>
      <c r="E5" s="493" t="s">
        <v>426</v>
      </c>
    </row>
    <row r="6" spans="1:5" x14ac:dyDescent="0.2">
      <c r="A6" s="557" t="s">
        <v>29</v>
      </c>
      <c r="B6" s="558"/>
      <c r="C6" s="558"/>
      <c r="D6" s="558"/>
      <c r="E6" s="558"/>
    </row>
    <row r="7" spans="1:5" ht="42" customHeight="1" x14ac:dyDescent="0.2">
      <c r="A7" s="494" t="s">
        <v>436</v>
      </c>
      <c r="B7" s="495" t="s">
        <v>450</v>
      </c>
      <c r="C7" s="502" t="s">
        <v>482</v>
      </c>
      <c r="D7" s="495" t="s">
        <v>466</v>
      </c>
      <c r="E7" s="496" t="s">
        <v>499</v>
      </c>
    </row>
    <row r="8" spans="1:5" ht="42" customHeight="1" x14ac:dyDescent="0.2">
      <c r="A8" s="494" t="s">
        <v>437</v>
      </c>
      <c r="B8" s="494" t="s">
        <v>451</v>
      </c>
      <c r="C8" s="494" t="s">
        <v>457</v>
      </c>
      <c r="D8" s="494" t="s">
        <v>467</v>
      </c>
      <c r="E8" s="494" t="s">
        <v>473</v>
      </c>
    </row>
    <row r="9" spans="1:5" ht="38.25" x14ac:dyDescent="0.2">
      <c r="A9" s="497" t="s">
        <v>438</v>
      </c>
      <c r="B9" s="496" t="s">
        <v>496</v>
      </c>
      <c r="C9" s="498" t="s">
        <v>438</v>
      </c>
      <c r="D9" s="497" t="s">
        <v>468</v>
      </c>
      <c r="E9" s="496" t="s">
        <v>496</v>
      </c>
    </row>
    <row r="10" spans="1:5" x14ac:dyDescent="0.2">
      <c r="A10" s="557" t="s">
        <v>433</v>
      </c>
      <c r="B10" s="558"/>
      <c r="C10" s="558"/>
      <c r="D10" s="558"/>
      <c r="E10" s="558"/>
    </row>
    <row r="11" spans="1:5" x14ac:dyDescent="0.2">
      <c r="A11" s="494" t="s">
        <v>434</v>
      </c>
      <c r="B11" s="494" t="s">
        <v>452</v>
      </c>
      <c r="C11" s="494" t="s">
        <v>434</v>
      </c>
      <c r="D11" s="494" t="s">
        <v>452</v>
      </c>
      <c r="E11" s="494" t="s">
        <v>434</v>
      </c>
    </row>
    <row r="12" spans="1:5" x14ac:dyDescent="0.2">
      <c r="A12" s="560" t="s">
        <v>51</v>
      </c>
      <c r="B12" s="560"/>
      <c r="C12" s="560"/>
      <c r="D12" s="560"/>
      <c r="E12" s="560"/>
    </row>
    <row r="13" spans="1:5" ht="27" customHeight="1" x14ac:dyDescent="0.2">
      <c r="A13" s="496" t="s">
        <v>492</v>
      </c>
      <c r="B13" s="499" t="s">
        <v>448</v>
      </c>
      <c r="C13" s="496" t="s">
        <v>505</v>
      </c>
      <c r="D13" s="502" t="s">
        <v>523</v>
      </c>
      <c r="E13" s="494" t="s">
        <v>472</v>
      </c>
    </row>
    <row r="14" spans="1:5" ht="51" customHeight="1" x14ac:dyDescent="0.2">
      <c r="A14" s="494" t="s">
        <v>439</v>
      </c>
      <c r="B14" s="499" t="s">
        <v>514</v>
      </c>
      <c r="C14" s="494" t="s">
        <v>458</v>
      </c>
      <c r="D14" s="496" t="s">
        <v>515</v>
      </c>
      <c r="E14" s="496" t="s">
        <v>516</v>
      </c>
    </row>
    <row r="15" spans="1:5" ht="42" customHeight="1" x14ac:dyDescent="0.2">
      <c r="A15" s="502" t="s">
        <v>524</v>
      </c>
      <c r="B15" s="494" t="s">
        <v>453</v>
      </c>
      <c r="C15" s="494" t="s">
        <v>503</v>
      </c>
      <c r="D15" s="494" t="s">
        <v>469</v>
      </c>
      <c r="E15" s="494" t="s">
        <v>440</v>
      </c>
    </row>
    <row r="16" spans="1:5" ht="36" customHeight="1" x14ac:dyDescent="0.2">
      <c r="B16" s="499" t="s">
        <v>502</v>
      </c>
      <c r="C16" s="494"/>
      <c r="D16" s="495"/>
      <c r="E16" s="496" t="s">
        <v>510</v>
      </c>
    </row>
    <row r="17" spans="1:5" ht="60.75" customHeight="1" x14ac:dyDescent="0.2">
      <c r="A17" s="499" t="s">
        <v>500</v>
      </c>
      <c r="B17" s="494" t="s">
        <v>501</v>
      </c>
      <c r="C17" s="499" t="s">
        <v>459</v>
      </c>
      <c r="D17" s="502" t="s">
        <v>500</v>
      </c>
      <c r="E17" s="496" t="s">
        <v>501</v>
      </c>
    </row>
    <row r="18" spans="1:5" x14ac:dyDescent="0.2">
      <c r="A18" s="499" t="s">
        <v>441</v>
      </c>
      <c r="B18" s="494" t="s">
        <v>454</v>
      </c>
      <c r="C18" s="499" t="s">
        <v>460</v>
      </c>
      <c r="D18" s="494" t="s">
        <v>470</v>
      </c>
      <c r="E18" s="494" t="s">
        <v>470</v>
      </c>
    </row>
    <row r="19" spans="1:5" x14ac:dyDescent="0.2">
      <c r="A19" s="494" t="s">
        <v>442</v>
      </c>
      <c r="B19" s="501" t="s">
        <v>442</v>
      </c>
      <c r="C19" s="494" t="s">
        <v>442</v>
      </c>
      <c r="D19" s="494" t="s">
        <v>442</v>
      </c>
      <c r="E19" s="494" t="s">
        <v>475</v>
      </c>
    </row>
    <row r="20" spans="1:5" x14ac:dyDescent="0.2">
      <c r="A20" s="557" t="s">
        <v>596</v>
      </c>
      <c r="B20" s="558"/>
      <c r="C20" s="558"/>
      <c r="D20" s="558"/>
      <c r="E20" s="558"/>
    </row>
    <row r="21" spans="1:5" x14ac:dyDescent="0.2">
      <c r="A21" s="501" t="s">
        <v>435</v>
      </c>
      <c r="B21" s="496" t="s">
        <v>461</v>
      </c>
      <c r="C21" s="496" t="s">
        <v>449</v>
      </c>
      <c r="D21" s="511" t="s">
        <v>513</v>
      </c>
      <c r="E21" s="496" t="s">
        <v>465</v>
      </c>
    </row>
    <row r="22" spans="1:5" x14ac:dyDescent="0.2">
      <c r="A22" s="494" t="s">
        <v>443</v>
      </c>
      <c r="B22" s="496" t="s">
        <v>462</v>
      </c>
      <c r="C22" s="496" t="s">
        <v>455</v>
      </c>
      <c r="E22" s="496" t="s">
        <v>481</v>
      </c>
    </row>
    <row r="23" spans="1:5" ht="25.5" x14ac:dyDescent="0.2">
      <c r="A23" s="496" t="s">
        <v>444</v>
      </c>
      <c r="C23" s="494" t="s">
        <v>463</v>
      </c>
      <c r="D23" s="503" t="s">
        <v>484</v>
      </c>
      <c r="E23" s="496" t="s">
        <v>497</v>
      </c>
    </row>
    <row r="24" spans="1:5" ht="36.75" customHeight="1" x14ac:dyDescent="0.2">
      <c r="A24" s="496" t="s">
        <v>445</v>
      </c>
      <c r="B24" s="494"/>
      <c r="C24" s="496" t="s">
        <v>493</v>
      </c>
      <c r="E24" s="494"/>
    </row>
    <row r="25" spans="1:5" ht="25.5" x14ac:dyDescent="0.2">
      <c r="A25" s="494" t="s">
        <v>446</v>
      </c>
      <c r="B25" s="494" t="s">
        <v>456</v>
      </c>
      <c r="C25" s="494" t="s">
        <v>464</v>
      </c>
      <c r="D25" s="494" t="s">
        <v>446</v>
      </c>
      <c r="E25" s="494" t="s">
        <v>456</v>
      </c>
    </row>
    <row r="26" spans="1:5" x14ac:dyDescent="0.2">
      <c r="A26" s="494" t="s">
        <v>447</v>
      </c>
      <c r="B26" s="500"/>
      <c r="C26" s="494" t="s">
        <v>447</v>
      </c>
      <c r="D26" s="494" t="s">
        <v>471</v>
      </c>
      <c r="E26" s="494"/>
    </row>
    <row r="27" spans="1:5" ht="41.25" customHeight="1" x14ac:dyDescent="0.2">
      <c r="A27" s="561"/>
      <c r="B27" s="562"/>
      <c r="C27" s="562"/>
      <c r="D27" s="562"/>
      <c r="E27" s="562"/>
    </row>
    <row r="28" spans="1:5" x14ac:dyDescent="0.2">
      <c r="A28" s="560" t="s">
        <v>427</v>
      </c>
      <c r="B28" s="560"/>
      <c r="C28" s="560"/>
      <c r="D28" s="560"/>
      <c r="E28" s="560"/>
    </row>
    <row r="29" spans="1:5" x14ac:dyDescent="0.2">
      <c r="A29" s="504" t="s">
        <v>425</v>
      </c>
      <c r="B29" s="492" t="s">
        <v>428</v>
      </c>
      <c r="C29" s="492" t="s">
        <v>429</v>
      </c>
      <c r="D29" s="492" t="s">
        <v>430</v>
      </c>
      <c r="E29" s="504" t="s">
        <v>431</v>
      </c>
    </row>
    <row r="30" spans="1:5" x14ac:dyDescent="0.2">
      <c r="A30" s="493" t="s">
        <v>426</v>
      </c>
      <c r="B30" s="493" t="s">
        <v>426</v>
      </c>
      <c r="C30" s="493" t="s">
        <v>426</v>
      </c>
      <c r="D30" s="493" t="s">
        <v>426</v>
      </c>
      <c r="E30" s="493" t="s">
        <v>426</v>
      </c>
    </row>
    <row r="31" spans="1:5" ht="11.25" customHeight="1" x14ac:dyDescent="0.2">
      <c r="A31" s="557" t="s">
        <v>29</v>
      </c>
      <c r="B31" s="558"/>
      <c r="C31" s="558"/>
      <c r="D31" s="558"/>
      <c r="E31" s="558"/>
    </row>
    <row r="32" spans="1:5" ht="44.25" customHeight="1" x14ac:dyDescent="0.2">
      <c r="A32" s="494" t="s">
        <v>476</v>
      </c>
      <c r="B32" s="503" t="s">
        <v>466</v>
      </c>
      <c r="C32" s="499" t="s">
        <v>482</v>
      </c>
      <c r="D32" s="494" t="s">
        <v>485</v>
      </c>
      <c r="E32" s="494" t="s">
        <v>488</v>
      </c>
    </row>
    <row r="33" spans="1:5" ht="29.25" customHeight="1" x14ac:dyDescent="0.2">
      <c r="A33" s="499" t="s">
        <v>457</v>
      </c>
      <c r="B33" s="494" t="s">
        <v>437</v>
      </c>
      <c r="C33" s="499" t="s">
        <v>451</v>
      </c>
      <c r="D33" s="494" t="s">
        <v>457</v>
      </c>
      <c r="E33" s="494" t="s">
        <v>437</v>
      </c>
    </row>
    <row r="34" spans="1:5" ht="24.75" customHeight="1" x14ac:dyDescent="0.2">
      <c r="A34" s="499" t="s">
        <v>438</v>
      </c>
      <c r="B34" s="496" t="s">
        <v>496</v>
      </c>
      <c r="C34" s="505" t="s">
        <v>438</v>
      </c>
      <c r="D34" s="499" t="s">
        <v>438</v>
      </c>
      <c r="E34" s="496" t="s">
        <v>496</v>
      </c>
    </row>
    <row r="35" spans="1:5" x14ac:dyDescent="0.2">
      <c r="A35" s="557" t="s">
        <v>433</v>
      </c>
      <c r="B35" s="558"/>
      <c r="C35" s="558"/>
      <c r="D35" s="558"/>
      <c r="E35" s="558"/>
    </row>
    <row r="36" spans="1:5" s="506" customFormat="1" x14ac:dyDescent="0.2">
      <c r="A36" s="506" t="s">
        <v>452</v>
      </c>
      <c r="B36" s="499" t="s">
        <v>434</v>
      </c>
      <c r="C36" s="499" t="s">
        <v>452</v>
      </c>
      <c r="D36" s="499" t="s">
        <v>434</v>
      </c>
      <c r="E36" s="494" t="s">
        <v>452</v>
      </c>
    </row>
    <row r="37" spans="1:5" x14ac:dyDescent="0.2">
      <c r="A37" s="557" t="s">
        <v>51</v>
      </c>
      <c r="B37" s="558"/>
      <c r="C37" s="558"/>
      <c r="D37" s="558"/>
      <c r="E37" s="558"/>
    </row>
    <row r="38" spans="1:5" ht="34.5" customHeight="1" x14ac:dyDescent="0.2">
      <c r="A38" s="496" t="s">
        <v>522</v>
      </c>
      <c r="B38" s="494" t="s">
        <v>479</v>
      </c>
      <c r="C38" s="496" t="s">
        <v>519</v>
      </c>
      <c r="D38" s="496" t="s">
        <v>505</v>
      </c>
      <c r="E38" s="494" t="s">
        <v>479</v>
      </c>
    </row>
    <row r="39" spans="1:5" ht="51" x14ac:dyDescent="0.2">
      <c r="A39" s="502" t="s">
        <v>512</v>
      </c>
      <c r="B39" s="499" t="s">
        <v>517</v>
      </c>
      <c r="C39" s="502" t="s">
        <v>518</v>
      </c>
      <c r="D39" s="494" t="s">
        <v>486</v>
      </c>
      <c r="E39" s="496" t="s">
        <v>509</v>
      </c>
    </row>
    <row r="40" spans="1:5" ht="45.75" customHeight="1" x14ac:dyDescent="0.2">
      <c r="A40" s="496" t="s">
        <v>511</v>
      </c>
      <c r="B40" s="499" t="s">
        <v>480</v>
      </c>
      <c r="C40" s="499" t="s">
        <v>483</v>
      </c>
      <c r="D40" s="494" t="s">
        <v>487</v>
      </c>
      <c r="E40" s="494" t="s">
        <v>489</v>
      </c>
    </row>
    <row r="41" spans="1:5" ht="38.25" x14ac:dyDescent="0.2">
      <c r="A41" s="494" t="s">
        <v>477</v>
      </c>
      <c r="B41" s="496" t="s">
        <v>498</v>
      </c>
      <c r="C41" s="496" t="s">
        <v>504</v>
      </c>
      <c r="D41" s="494"/>
      <c r="E41" s="494" t="s">
        <v>490</v>
      </c>
    </row>
    <row r="42" spans="1:5" ht="25.5" x14ac:dyDescent="0.2">
      <c r="A42" s="499" t="s">
        <v>520</v>
      </c>
      <c r="B42" s="494" t="s">
        <v>521</v>
      </c>
      <c r="C42" s="494" t="s">
        <v>459</v>
      </c>
      <c r="D42" s="494" t="s">
        <v>520</v>
      </c>
      <c r="E42" s="494" t="s">
        <v>474</v>
      </c>
    </row>
    <row r="43" spans="1:5" x14ac:dyDescent="0.2">
      <c r="A43" s="499" t="s">
        <v>470</v>
      </c>
      <c r="B43" s="494" t="s">
        <v>470</v>
      </c>
      <c r="C43" s="494" t="s">
        <v>470</v>
      </c>
      <c r="D43" s="494" t="s">
        <v>470</v>
      </c>
      <c r="E43" s="494" t="s">
        <v>470</v>
      </c>
    </row>
    <row r="44" spans="1:5" x14ac:dyDescent="0.2">
      <c r="A44" s="494" t="s">
        <v>442</v>
      </c>
      <c r="B44" s="494" t="s">
        <v>442</v>
      </c>
      <c r="C44" s="494" t="s">
        <v>442</v>
      </c>
      <c r="D44" s="494" t="s">
        <v>442</v>
      </c>
      <c r="E44" s="494" t="s">
        <v>442</v>
      </c>
    </row>
    <row r="45" spans="1:5" ht="11.25" customHeight="1" x14ac:dyDescent="0.2">
      <c r="A45" s="557" t="s">
        <v>595</v>
      </c>
      <c r="B45" s="558"/>
      <c r="C45" s="558"/>
      <c r="D45" s="558"/>
      <c r="E45" s="558"/>
    </row>
    <row r="46" spans="1:5" ht="18.75" customHeight="1" thickBot="1" x14ac:dyDescent="0.25">
      <c r="A46" s="496" t="s">
        <v>461</v>
      </c>
      <c r="B46" s="501" t="s">
        <v>435</v>
      </c>
      <c r="C46" s="520" t="s">
        <v>461</v>
      </c>
      <c r="D46" s="496" t="s">
        <v>465</v>
      </c>
      <c r="E46" s="494" t="s">
        <v>449</v>
      </c>
    </row>
    <row r="47" spans="1:5" ht="25.5" customHeight="1" thickBot="1" x14ac:dyDescent="0.25">
      <c r="A47" s="494" t="s">
        <v>462</v>
      </c>
      <c r="B47" s="503" t="s">
        <v>506</v>
      </c>
      <c r="C47" s="521" t="s">
        <v>478</v>
      </c>
      <c r="D47" s="519"/>
      <c r="E47" s="494"/>
    </row>
    <row r="48" spans="1:5" ht="30.75" customHeight="1" x14ac:dyDescent="0.2">
      <c r="A48" s="502" t="s">
        <v>495</v>
      </c>
      <c r="B48" s="496" t="s">
        <v>507</v>
      </c>
      <c r="C48" s="495" t="s">
        <v>484</v>
      </c>
      <c r="D48" s="496" t="s">
        <v>494</v>
      </c>
      <c r="E48" s="494" t="s">
        <v>491</v>
      </c>
    </row>
    <row r="49" spans="1:5" ht="30.75" customHeight="1" x14ac:dyDescent="0.2">
      <c r="A49" s="494"/>
      <c r="B49" s="496" t="s">
        <v>508</v>
      </c>
      <c r="D49" s="494"/>
      <c r="E49" s="494"/>
    </row>
    <row r="50" spans="1:5" ht="25.5" x14ac:dyDescent="0.2">
      <c r="A50" s="494" t="s">
        <v>464</v>
      </c>
      <c r="B50" s="494" t="s">
        <v>456</v>
      </c>
      <c r="C50" s="494" t="s">
        <v>446</v>
      </c>
      <c r="D50" s="494" t="s">
        <v>456</v>
      </c>
      <c r="E50" s="494" t="s">
        <v>464</v>
      </c>
    </row>
    <row r="51" spans="1:5" x14ac:dyDescent="0.2">
      <c r="A51" s="507"/>
      <c r="B51" s="508"/>
      <c r="C51" s="509" t="s">
        <v>471</v>
      </c>
      <c r="D51" s="508"/>
      <c r="E51" s="509" t="s">
        <v>447</v>
      </c>
    </row>
    <row r="61" spans="1:5" x14ac:dyDescent="0.2">
      <c r="B61" s="510"/>
      <c r="C61" s="510"/>
      <c r="D61" s="510"/>
      <c r="E61" s="510"/>
    </row>
  </sheetData>
  <mergeCells count="13">
    <mergeCell ref="A45:E45"/>
    <mergeCell ref="A1:E1"/>
    <mergeCell ref="A10:E10"/>
    <mergeCell ref="A37:E37"/>
    <mergeCell ref="A28:E28"/>
    <mergeCell ref="A6:E6"/>
    <mergeCell ref="A12:E12"/>
    <mergeCell ref="A20:E20"/>
    <mergeCell ref="A27:E27"/>
    <mergeCell ref="A2:B2"/>
    <mergeCell ref="A3:E3"/>
    <mergeCell ref="A31:E31"/>
    <mergeCell ref="A35:E35"/>
  </mergeCells>
  <pageMargins left="0.7" right="0.7" top="0.75" bottom="0.75" header="0.3" footer="0.3"/>
  <pageSetup paperSize="9" scale="3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2025-03-05T11:07:07Z</dcterms:modified>
</cp:coreProperties>
</file>